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canner\"/>
    </mc:Choice>
  </mc:AlternateContent>
  <workbookProtection workbookAlgorithmName="SHA-512" workbookHashValue="eWctM39qSLLq4grGxIreLTsL9EnzGFkMVq1GBDKxhfxsbc3MaFtDR07YeJo+WfinBfB3cZ/BYLqMFr+HpMvCZg==" workbookSaltValue="aPhhT4HTwPpiO/2RCjDd5A==" workbookSpinCount="100000" lockStructure="1"/>
  <bookViews>
    <workbookView xWindow="0" yWindow="0" windowWidth="28800" windowHeight="12435" activeTab="1"/>
  </bookViews>
  <sheets>
    <sheet name="Compenso custode + delegato" sheetId="11" r:id="rId1"/>
    <sheet name="Cessazione anticipata incarico" sheetId="7" r:id="rId2"/>
    <sheet name="Compensi custode per esteso" sheetId="1" state="hidden" r:id="rId3"/>
    <sheet name="Dati per il calcolo" sheetId="2" state="hidden" r:id="rId4"/>
    <sheet name="Comuni Alto Adige" sheetId="6" state="hidden" r:id="rId5"/>
    <sheet name="Calcolo scaglioni" sheetId="12" state="hidden" r:id="rId6"/>
  </sheets>
  <definedNames>
    <definedName name="Categoria">#REF!</definedName>
  </definedNames>
  <calcPr calcId="152511"/>
</workbook>
</file>

<file path=xl/calcChain.xml><?xml version="1.0" encoding="utf-8"?>
<calcChain xmlns="http://schemas.openxmlformats.org/spreadsheetml/2006/main">
  <c r="B72" i="7" l="1"/>
  <c r="E132" i="11" l="1"/>
  <c r="B74" i="11" l="1"/>
  <c r="B75" i="11" s="1"/>
  <c r="H68" i="11" l="1"/>
  <c r="W20" i="12" s="1"/>
  <c r="W35" i="12" s="1"/>
  <c r="H70" i="11"/>
  <c r="W22" i="12" s="1"/>
  <c r="W37" i="12" s="1"/>
  <c r="H71" i="11"/>
  <c r="W23" i="12" s="1"/>
  <c r="W38" i="12" s="1"/>
  <c r="H72" i="11"/>
  <c r="W24" i="12" s="1"/>
  <c r="W39" i="12" s="1"/>
  <c r="H73" i="11"/>
  <c r="W25" i="12" s="1"/>
  <c r="W40" i="12" s="1"/>
  <c r="T17" i="12"/>
  <c r="T18" i="12"/>
  <c r="T19" i="12"/>
  <c r="T20" i="12"/>
  <c r="T21" i="12"/>
  <c r="T22" i="12"/>
  <c r="T23" i="12"/>
  <c r="T24" i="12"/>
  <c r="T25" i="12"/>
  <c r="T16" i="12"/>
  <c r="C40" i="12"/>
  <c r="C41" i="12" s="1"/>
  <c r="C42" i="12" s="1"/>
  <c r="C43" i="12" s="1"/>
  <c r="C44" i="12" s="1"/>
  <c r="C45" i="12" s="1"/>
  <c r="C46" i="12" s="1"/>
  <c r="C47" i="12" s="1"/>
  <c r="C48" i="12" s="1"/>
  <c r="S17" i="12"/>
  <c r="S18" i="12"/>
  <c r="S19" i="12"/>
  <c r="AA19" i="12" s="1"/>
  <c r="S20" i="12"/>
  <c r="AA20" i="12" s="1"/>
  <c r="S21" i="12"/>
  <c r="AA21" i="12" s="1"/>
  <c r="S22" i="12"/>
  <c r="AA22" i="12" s="1"/>
  <c r="S23" i="12"/>
  <c r="AA23" i="12" s="1"/>
  <c r="S24" i="12"/>
  <c r="AA24" i="12" s="1"/>
  <c r="S25" i="12"/>
  <c r="AA25" i="12" s="1"/>
  <c r="R17" i="12"/>
  <c r="R18" i="12"/>
  <c r="R19" i="12"/>
  <c r="Z19" i="12" s="1"/>
  <c r="R20" i="12"/>
  <c r="Z20" i="12" s="1"/>
  <c r="R21" i="12"/>
  <c r="Z21" i="12" s="1"/>
  <c r="R22" i="12"/>
  <c r="Z22" i="12" s="1"/>
  <c r="R23" i="12"/>
  <c r="Z23" i="12" s="1"/>
  <c r="R24" i="12"/>
  <c r="Z24" i="12" s="1"/>
  <c r="R25" i="12"/>
  <c r="Z25" i="12" s="1"/>
  <c r="Q17" i="12"/>
  <c r="Q18" i="12"/>
  <c r="Q19" i="12"/>
  <c r="Y19" i="12" s="1"/>
  <c r="Q20" i="12"/>
  <c r="Q21" i="12"/>
  <c r="Q22" i="12"/>
  <c r="Y22" i="12" s="1"/>
  <c r="Q23" i="12"/>
  <c r="Y23" i="12" s="1"/>
  <c r="Q24" i="12"/>
  <c r="Y24" i="12" s="1"/>
  <c r="Q25" i="12"/>
  <c r="Y25" i="12" s="1"/>
  <c r="P17" i="12"/>
  <c r="P18" i="12"/>
  <c r="P19" i="12"/>
  <c r="X19" i="12" s="1"/>
  <c r="P20" i="12"/>
  <c r="X20" i="12" s="1"/>
  <c r="P21" i="12"/>
  <c r="P22" i="12"/>
  <c r="X22" i="12" s="1"/>
  <c r="P23" i="12"/>
  <c r="X23" i="12" s="1"/>
  <c r="P24" i="12"/>
  <c r="X24" i="12" s="1"/>
  <c r="P25" i="12"/>
  <c r="X25" i="12" s="1"/>
  <c r="Q16" i="12"/>
  <c r="R16" i="12"/>
  <c r="S16" i="12"/>
  <c r="P16" i="12"/>
  <c r="L18" i="12"/>
  <c r="L17" i="12"/>
  <c r="L16" i="12"/>
  <c r="K18" i="12"/>
  <c r="K17" i="12"/>
  <c r="K16" i="12"/>
  <c r="J18" i="12"/>
  <c r="J17" i="12"/>
  <c r="J16" i="12"/>
  <c r="I18" i="12"/>
  <c r="I17" i="12"/>
  <c r="I16" i="12"/>
  <c r="H18" i="12"/>
  <c r="H17" i="12"/>
  <c r="H16" i="12"/>
  <c r="G18" i="12"/>
  <c r="G17" i="12"/>
  <c r="G16" i="12"/>
  <c r="F18" i="12"/>
  <c r="F17" i="12"/>
  <c r="F16" i="12"/>
  <c r="E18" i="12"/>
  <c r="E17" i="12"/>
  <c r="E16" i="12"/>
  <c r="D18" i="12"/>
  <c r="D17" i="12"/>
  <c r="D16" i="12"/>
  <c r="C18" i="12"/>
  <c r="C17" i="12"/>
  <c r="C16" i="12"/>
  <c r="A66" i="11"/>
  <c r="A67" i="11" s="1"/>
  <c r="A68" i="11" s="1"/>
  <c r="A69" i="11" s="1"/>
  <c r="A70" i="11" s="1"/>
  <c r="A71" i="11" s="1"/>
  <c r="A72" i="11" s="1"/>
  <c r="A73" i="11" s="1"/>
  <c r="B7" i="12"/>
  <c r="B6" i="12"/>
  <c r="B5" i="12"/>
  <c r="U16" i="12" l="1"/>
  <c r="AC25" i="12"/>
  <c r="AD25" i="12" s="1"/>
  <c r="AC23" i="12"/>
  <c r="AD23" i="12" s="1"/>
  <c r="AC19" i="12"/>
  <c r="AD19" i="12" s="1"/>
  <c r="H67" i="11" s="1"/>
  <c r="W19" i="12" s="1"/>
  <c r="W34" i="12" s="1"/>
  <c r="AC24" i="12"/>
  <c r="AD24" i="12" s="1"/>
  <c r="AC22" i="12"/>
  <c r="AD22" i="12" s="1"/>
  <c r="C25" i="12"/>
  <c r="X16" i="12" s="1"/>
  <c r="D25" i="12"/>
  <c r="AA17" i="12" s="1"/>
  <c r="E25" i="12"/>
  <c r="X18" i="12" s="1"/>
  <c r="F25" i="12"/>
  <c r="G25" i="12"/>
  <c r="Y20" i="12" s="1"/>
  <c r="AC20" i="12" s="1"/>
  <c r="AD20" i="12" s="1"/>
  <c r="H25" i="12"/>
  <c r="X21" i="12" s="1"/>
  <c r="I25" i="12"/>
  <c r="J25" i="12"/>
  <c r="K25" i="12"/>
  <c r="L25" i="12"/>
  <c r="U25" i="12"/>
  <c r="U23" i="12"/>
  <c r="U21" i="12"/>
  <c r="U19" i="12"/>
  <c r="U17" i="12"/>
  <c r="U24" i="12"/>
  <c r="U22" i="12"/>
  <c r="U20" i="12"/>
  <c r="U18" i="12"/>
  <c r="B14" i="12"/>
  <c r="AA16" i="12" l="1"/>
  <c r="AA18" i="12"/>
  <c r="Z18" i="12"/>
  <c r="Y18" i="12"/>
  <c r="D27" i="12"/>
  <c r="C28" i="12" s="1"/>
  <c r="Y16" i="12"/>
  <c r="G27" i="12"/>
  <c r="C31" i="12" s="1"/>
  <c r="Y17" i="12"/>
  <c r="X17" i="12"/>
  <c r="Y21" i="12"/>
  <c r="AC21" i="12" s="1"/>
  <c r="AD21" i="12" s="1"/>
  <c r="H69" i="11" s="1"/>
  <c r="W21" i="12" s="1"/>
  <c r="W36" i="12" s="1"/>
  <c r="I27" i="12"/>
  <c r="C33" i="12" s="1"/>
  <c r="H27" i="12"/>
  <c r="C32" i="12" s="1"/>
  <c r="Z17" i="12"/>
  <c r="C27" i="12"/>
  <c r="Z16" i="12"/>
  <c r="F27" i="12"/>
  <c r="C30" i="12" s="1"/>
  <c r="E27" i="12"/>
  <c r="C29" i="12" s="1"/>
  <c r="K27" i="12"/>
  <c r="C35" i="12" s="1"/>
  <c r="L27" i="12"/>
  <c r="C36" i="12" s="1"/>
  <c r="J27" i="12"/>
  <c r="C34" i="12" s="1"/>
  <c r="AC18" i="12" l="1"/>
  <c r="AD18" i="12" s="1"/>
  <c r="H66" i="11" s="1"/>
  <c r="W18" i="12" s="1"/>
  <c r="W33" i="12" s="1"/>
  <c r="AC16" i="12"/>
  <c r="AD16" i="12" s="1"/>
  <c r="H64" i="11" s="1"/>
  <c r="W16" i="12" s="1"/>
  <c r="W31" i="12" s="1"/>
  <c r="Z27" i="12"/>
  <c r="Z29" i="12" s="1"/>
  <c r="AC17" i="12"/>
  <c r="AD17" i="12" s="1"/>
  <c r="H65" i="11" s="1"/>
  <c r="W17" i="12" s="1"/>
  <c r="W32" i="12" s="1"/>
  <c r="W41" i="12" l="1"/>
  <c r="W42" i="12" s="1"/>
  <c r="E117" i="11" s="1"/>
  <c r="H74" i="11"/>
  <c r="F77" i="11" s="1"/>
  <c r="E77" i="11" l="1"/>
  <c r="F81" i="11"/>
  <c r="E118" i="11"/>
  <c r="G77" i="11"/>
  <c r="G42" i="11"/>
  <c r="D104" i="11" s="1"/>
  <c r="B66" i="7"/>
  <c r="B68" i="7" s="1"/>
  <c r="G60" i="7"/>
  <c r="D66" i="7" s="1"/>
  <c r="D68" i="7" s="1"/>
  <c r="G97" i="11"/>
  <c r="D105" i="11" s="1"/>
  <c r="N13" i="2"/>
  <c r="O16" i="2" s="1"/>
  <c r="N3" i="2"/>
  <c r="C4" i="1"/>
  <c r="F3" i="2" s="1"/>
  <c r="J9" i="2"/>
  <c r="J8" i="2"/>
  <c r="J7" i="2"/>
  <c r="J6" i="2"/>
  <c r="H120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3" i="6"/>
  <c r="E25" i="1"/>
  <c r="E119" i="11" l="1"/>
  <c r="E133" i="11" s="1"/>
  <c r="F133" i="11" s="1"/>
  <c r="F83" i="11"/>
  <c r="F84" i="11" s="1"/>
  <c r="G84" i="11" s="1"/>
  <c r="B105" i="11" s="1"/>
  <c r="N11" i="2"/>
  <c r="N5" i="2"/>
  <c r="B70" i="7"/>
  <c r="N7" i="2"/>
  <c r="O7" i="2" s="1"/>
  <c r="N9" i="2"/>
  <c r="O9" i="2" s="1"/>
  <c r="L10" i="2"/>
  <c r="J10" i="2" s="1"/>
  <c r="N6" i="2"/>
  <c r="O6" i="2" s="1"/>
  <c r="N8" i="2"/>
  <c r="O8" i="2" s="1"/>
  <c r="D107" i="11"/>
  <c r="D113" i="11" s="1"/>
  <c r="N15" i="2"/>
  <c r="O15" i="2" s="1"/>
  <c r="O17" i="2" s="1"/>
  <c r="F116" i="6"/>
  <c r="F114" i="6"/>
  <c r="F112" i="6"/>
  <c r="F110" i="6"/>
  <c r="F108" i="6"/>
  <c r="F106" i="6"/>
  <c r="F104" i="6"/>
  <c r="F102" i="6"/>
  <c r="F100" i="6"/>
  <c r="F98" i="6"/>
  <c r="F96" i="6"/>
  <c r="F94" i="6"/>
  <c r="F92" i="6"/>
  <c r="F90" i="6"/>
  <c r="F88" i="6"/>
  <c r="F86" i="6"/>
  <c r="F84" i="6"/>
  <c r="F82" i="6"/>
  <c r="F80" i="6"/>
  <c r="F78" i="6"/>
  <c r="F76" i="6"/>
  <c r="F74" i="6"/>
  <c r="F72" i="6"/>
  <c r="F70" i="6"/>
  <c r="F68" i="6"/>
  <c r="F66" i="6"/>
  <c r="F64" i="6"/>
  <c r="F62" i="6"/>
  <c r="F60" i="6"/>
  <c r="F58" i="6"/>
  <c r="F56" i="6"/>
  <c r="F54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F26" i="6"/>
  <c r="F24" i="6"/>
  <c r="F22" i="6"/>
  <c r="F20" i="6"/>
  <c r="F18" i="6"/>
  <c r="F16" i="6"/>
  <c r="F14" i="6"/>
  <c r="F12" i="6"/>
  <c r="F10" i="6"/>
  <c r="F8" i="6"/>
  <c r="F6" i="6"/>
  <c r="F4" i="6"/>
  <c r="G26" i="2"/>
  <c r="B9" i="2"/>
  <c r="B8" i="2"/>
  <c r="B7" i="2"/>
  <c r="B6" i="2"/>
  <c r="E34" i="1"/>
  <c r="N10" i="2" l="1"/>
  <c r="O10" i="2" s="1"/>
  <c r="B74" i="7"/>
  <c r="F3" i="6"/>
  <c r="F5" i="6"/>
  <c r="F7" i="6"/>
  <c r="F9" i="6"/>
  <c r="F11" i="6"/>
  <c r="F13" i="6"/>
  <c r="F15" i="6"/>
  <c r="F17" i="6"/>
  <c r="F19" i="6"/>
  <c r="F21" i="6"/>
  <c r="F23" i="6"/>
  <c r="F25" i="6"/>
  <c r="F27" i="6"/>
  <c r="F29" i="6"/>
  <c r="F31" i="6"/>
  <c r="F33" i="6"/>
  <c r="F35" i="6"/>
  <c r="F37" i="6"/>
  <c r="F39" i="6"/>
  <c r="F41" i="6"/>
  <c r="F43" i="6"/>
  <c r="F45" i="6"/>
  <c r="F47" i="6"/>
  <c r="F49" i="6"/>
  <c r="F51" i="6"/>
  <c r="F53" i="6"/>
  <c r="F55" i="6"/>
  <c r="F57" i="6"/>
  <c r="F59" i="6"/>
  <c r="F61" i="6"/>
  <c r="F63" i="6"/>
  <c r="F65" i="6"/>
  <c r="F67" i="6"/>
  <c r="F69" i="6"/>
  <c r="F71" i="6"/>
  <c r="F73" i="6"/>
  <c r="F75" i="6"/>
  <c r="F77" i="6"/>
  <c r="F79" i="6"/>
  <c r="F81" i="6"/>
  <c r="F83" i="6"/>
  <c r="F85" i="6"/>
  <c r="F87" i="6"/>
  <c r="F89" i="6"/>
  <c r="F91" i="6"/>
  <c r="F93" i="6"/>
  <c r="F95" i="6"/>
  <c r="F97" i="6"/>
  <c r="F99" i="6"/>
  <c r="F101" i="6"/>
  <c r="F103" i="6"/>
  <c r="F105" i="6"/>
  <c r="F107" i="6"/>
  <c r="F109" i="6"/>
  <c r="F111" i="6"/>
  <c r="F113" i="6"/>
  <c r="F115" i="6"/>
  <c r="F117" i="6"/>
  <c r="F6" i="2" l="1"/>
  <c r="G6" i="2" s="1"/>
  <c r="D6" i="1" s="1"/>
  <c r="F13" i="2"/>
  <c r="G16" i="2" l="1"/>
  <c r="D28" i="1" s="1"/>
  <c r="F15" i="2"/>
  <c r="G15" i="2" s="1"/>
  <c r="F24" i="7"/>
  <c r="E24" i="7" s="1"/>
  <c r="F11" i="2"/>
  <c r="F8" i="2"/>
  <c r="G8" i="2" s="1"/>
  <c r="D8" i="1" s="1"/>
  <c r="D10" i="2"/>
  <c r="B10" i="2" s="1"/>
  <c r="F10" i="2"/>
  <c r="G10" i="2" s="1"/>
  <c r="D10" i="1" s="1"/>
  <c r="F9" i="2"/>
  <c r="G9" i="2" s="1"/>
  <c r="D9" i="1" s="1"/>
  <c r="F7" i="2"/>
  <c r="G7" i="2" s="1"/>
  <c r="D7" i="1" s="1"/>
  <c r="F5" i="2"/>
  <c r="O5" i="2" s="1"/>
  <c r="O11" i="2" s="1"/>
  <c r="F23" i="7" s="1"/>
  <c r="G17" i="2" l="1"/>
  <c r="G29" i="1" s="1"/>
  <c r="E20" i="11" s="1"/>
  <c r="D27" i="1"/>
  <c r="G23" i="7"/>
  <c r="E23" i="7"/>
  <c r="G5" i="2"/>
  <c r="I29" i="1" l="1"/>
  <c r="H29" i="1"/>
  <c r="B28" i="7"/>
  <c r="B29" i="7"/>
  <c r="G11" i="2"/>
  <c r="D5" i="1"/>
  <c r="H11" i="1" s="1"/>
  <c r="F20" i="11"/>
  <c r="G20" i="11"/>
  <c r="G24" i="7"/>
  <c r="D74" i="7" s="1"/>
  <c r="F74" i="7" s="1"/>
  <c r="I17" i="1" l="1"/>
  <c r="I21" i="1" s="1"/>
  <c r="G14" i="1"/>
  <c r="G21" i="1" s="1"/>
  <c r="H21" i="1"/>
  <c r="C28" i="7"/>
  <c r="F44" i="7"/>
  <c r="F40" i="7"/>
  <c r="C29" i="7"/>
  <c r="F25" i="7"/>
  <c r="F30" i="7" s="1"/>
  <c r="F41" i="7"/>
  <c r="F45" i="7"/>
  <c r="F19" i="11" l="1"/>
  <c r="C33" i="1"/>
  <c r="H37" i="1"/>
  <c r="C34" i="1"/>
  <c r="I37" i="1"/>
  <c r="G19" i="11"/>
  <c r="D33" i="1"/>
  <c r="D34" i="1"/>
  <c r="G37" i="1"/>
  <c r="E19" i="11"/>
  <c r="B33" i="1"/>
  <c r="B34" i="1"/>
  <c r="F31" i="7"/>
  <c r="F32" i="7" s="1"/>
  <c r="F118" i="6"/>
  <c r="F120" i="6" s="1"/>
  <c r="J120" i="6" s="1"/>
  <c r="F18" i="7" s="1"/>
  <c r="G39" i="1" l="1"/>
  <c r="G41" i="1" s="1"/>
  <c r="E45" i="7"/>
  <c r="E40" i="7"/>
  <c r="E41" i="7"/>
  <c r="E25" i="7"/>
  <c r="E30" i="7" s="1"/>
  <c r="E31" i="7" s="1"/>
  <c r="E32" i="7" s="1"/>
  <c r="E44" i="7"/>
  <c r="D28" i="7"/>
  <c r="G25" i="7"/>
  <c r="G30" i="7" s="1"/>
  <c r="G31" i="7" s="1"/>
  <c r="G32" i="7" s="1"/>
  <c r="G41" i="7"/>
  <c r="G40" i="7"/>
  <c r="G45" i="7"/>
  <c r="D29" i="7"/>
  <c r="G44" i="7"/>
  <c r="I39" i="1"/>
  <c r="I41" i="1" s="1"/>
  <c r="H39" i="1"/>
  <c r="H41" i="1" s="1"/>
  <c r="F21" i="11"/>
  <c r="E21" i="11"/>
  <c r="G21" i="11"/>
  <c r="F25" i="11" l="1"/>
  <c r="F27" i="11" s="1"/>
  <c r="F29" i="11" l="1"/>
  <c r="F30" i="11" s="1"/>
  <c r="G30" i="11" s="1"/>
  <c r="B104" i="11" s="1"/>
  <c r="B107" i="11" s="1"/>
  <c r="B109" i="11" l="1"/>
  <c r="B111" i="11" l="1"/>
  <c r="B113" i="11" s="1"/>
  <c r="F113" i="11" s="1"/>
  <c r="F135" i="11" s="1"/>
</calcChain>
</file>

<file path=xl/comments1.xml><?xml version="1.0" encoding="utf-8"?>
<comments xmlns="http://schemas.openxmlformats.org/spreadsheetml/2006/main">
  <authors>
    <author>E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 xml:space="preserve">Inserire si se si è svolota la mansione di custode giudiziario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" authorId="0" shapeId="0">
      <text>
        <r>
          <rPr>
            <b/>
            <sz val="9"/>
            <color indexed="81"/>
            <rFont val="Tahoma"/>
            <charset val="1"/>
          </rPr>
          <t>inserire prezzo aggiudicazione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6" authorId="0" shapeId="0">
      <text>
        <r>
          <rPr>
            <sz val="9"/>
            <color indexed="81"/>
            <rFont val="Tahoma"/>
            <charset val="1"/>
          </rPr>
          <t xml:space="preserve">Inserire importo canoni incassati od atri importi riscossi
</t>
        </r>
      </text>
    </comment>
    <comment ref="E17" authorId="0" shapeId="0">
      <text>
        <r>
          <rPr>
            <b/>
            <sz val="9"/>
            <color indexed="81"/>
            <rFont val="Tahoma"/>
            <charset val="1"/>
          </rPr>
          <t>Immobile libero o in altri casi di ridotta complessità dell'incarico art. 2 comma 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 shapeId="0">
      <text>
        <r>
          <rPr>
            <b/>
            <sz val="9"/>
            <color indexed="81"/>
            <rFont val="Tahoma"/>
            <charset val="1"/>
          </rPr>
          <t>Casi di eccezionali difficoltà nello svolgimento dell'incarico art. 2 comma 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Aumento o diminuzione in percentuale rispetto all'importo ordinario (-50 + 20).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 shapeId="0">
      <text>
        <r>
          <rPr>
            <sz val="9"/>
            <color indexed="81"/>
            <rFont val="Tahoma"/>
            <family val="2"/>
          </rPr>
          <t>Aumento dal 5 al 20 % per le sole attività previste all'art. 3 comma 2:
a)  azione  per  la  convalida  della  licenza o dello sfratto per
finita  locazione  o per morosita' e promozione di ogni altra azione,
anche  esecutiva,  occorrente  per  conseguire  la disponibilita' del
bene;
   b) partecipazione alle assemblee condominiali;
   c) interventi di manutenzione ordinaria o straordinaria;
   d)  regolarizzazione  catastale,  urbanistica  ed  edilizia  degli
immobili;
   e)   direzione   e   controllo   delle   attivita'  di  asporto  e
trasferimento presso un depositario delle cose mobili appartenenti al
debitore o a terzi rinvenute nell'immobile pignorato.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Descrizione spese documentate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Importo spese documentate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 xml:space="preserve">Inserire si se si è svolota la mansione di delegato alla vendita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Aumento o diminuzione in percentuale rispetto all'importo ordinario (-60 + 60).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3" authorId="0" shapeId="0">
      <text>
        <r>
          <rPr>
            <b/>
            <sz val="9"/>
            <color indexed="81"/>
            <rFont val="Tahoma"/>
            <family val="2"/>
          </rPr>
          <t>Descrizione spese documentate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</rPr>
          <t>Importo spese documentate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Tahoma"/>
            <family val="2"/>
          </rPr>
          <t>% cassa previdenza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</author>
  </authors>
  <commentList>
    <comment ref="G15" authorId="0" shapeId="0">
      <text>
        <r>
          <rPr>
            <sz val="9"/>
            <color indexed="81"/>
            <rFont val="Tahoma"/>
            <charset val="1"/>
          </rPr>
          <t xml:space="preserve">Inserire il valore di mercato del lotto
</t>
        </r>
      </text>
    </comment>
    <comment ref="D20" authorId="0" shapeId="0">
      <text>
        <r>
          <rPr>
            <b/>
            <sz val="9"/>
            <color indexed="81"/>
            <rFont val="Tahoma"/>
            <charset val="1"/>
          </rPr>
          <t>Inserire il valore dei canoni incassati o degli alti valori riscossi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9" authorId="0" shapeId="0">
      <text>
        <r>
          <rPr>
            <b/>
            <sz val="9"/>
            <color indexed="81"/>
            <rFont val="Tahoma"/>
            <charset val="1"/>
          </rPr>
          <t>Inserire importi compresi fra il 5% ed il 20% per eventuali attività aggiuntive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9" authorId="0" shapeId="0">
      <text>
        <r>
          <rPr>
            <b/>
            <sz val="9"/>
            <color indexed="81"/>
            <rFont val="Tahoma"/>
            <charset val="1"/>
          </rPr>
          <t>Inserire importi compresi fra il 5% ed il 20% per eventuali attività aggiuntive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9" authorId="0" shapeId="0">
      <text>
        <r>
          <rPr>
            <b/>
            <sz val="9"/>
            <color indexed="81"/>
            <rFont val="Tahoma"/>
            <charset val="1"/>
          </rPr>
          <t>Inserire importi compresi fra il 5% ed il 20% per eventuali attività aggiuntive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7" authorId="0" shapeId="0">
      <text>
        <r>
          <rPr>
            <b/>
            <sz val="9"/>
            <color indexed="81"/>
            <rFont val="Tahoma"/>
            <charset val="1"/>
          </rPr>
          <t>Inserire il valore richiesto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56" authorId="0" shapeId="0">
      <text>
        <r>
          <rPr>
            <b/>
            <sz val="9"/>
            <color indexed="81"/>
            <rFont val="Tahoma"/>
            <family val="2"/>
          </rPr>
          <t>Descrizione spese documentate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Importo spese documentate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0" authorId="0" shapeId="0">
      <text>
        <r>
          <rPr>
            <b/>
            <sz val="9"/>
            <color indexed="81"/>
            <rFont val="Tahoma"/>
            <family val="2"/>
          </rPr>
          <t>% cassa previdenza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<sst xmlns="http://schemas.openxmlformats.org/spreadsheetml/2006/main" count="362" uniqueCount="257">
  <si>
    <t>Comenso Custode giudiziario  (DM 15/05/2009 n. 80)</t>
  </si>
  <si>
    <t>PREZZO DI AGGIUDICAZIONE</t>
  </si>
  <si>
    <t>FINO A 25.000,00 €</t>
  </si>
  <si>
    <t>DA 25.000,01 A 100.000,00 €</t>
  </si>
  <si>
    <t>DA 100.000,01 A 200.000,00 €</t>
  </si>
  <si>
    <t>DA 200.000,01 A 300.000,00 €</t>
  </si>
  <si>
    <t>DA 300.000,01 A 500.000,00 €</t>
  </si>
  <si>
    <t>OLTRE 500.000,01 €</t>
  </si>
  <si>
    <t>COMPENSO UNITARIO</t>
  </si>
  <si>
    <t>Compenso art. 2 comma 1</t>
  </si>
  <si>
    <t>Compenso dovuto per accessi presso l'ufficio giudiziario, presso l'immobile pignorato, verifica stato di conservazione, verifica dello stato di occupazione, quantificazione spese condominiali …art. 2 comma 2</t>
  </si>
  <si>
    <t>PREZZO DI AGGIUDICAZIONE (per cessazione incarico ultima ordinanza di vendita - valore stimato)</t>
  </si>
  <si>
    <t>Compenso minimo  in caso di immobile libero o in caso di incarico di ridotta complessità art. 2 comma 4</t>
  </si>
  <si>
    <t>Compenso art. 2 comma 4 - Importo minimo (riduzione 50% )</t>
  </si>
  <si>
    <t>Compenso art. 2 comma 5 - Importo massimo  (aumento del 20%)</t>
  </si>
  <si>
    <t>Compenso massimo in caso incarici di eccezionale difficoltà nello svolgimento dell'incarico art. 2 comma 5</t>
  </si>
  <si>
    <t>MIN</t>
  </si>
  <si>
    <t>ORD</t>
  </si>
  <si>
    <t>MAX</t>
  </si>
  <si>
    <t>Canoni riscossi</t>
  </si>
  <si>
    <t>FINO a 5,000,00 €</t>
  </si>
  <si>
    <t>DA 5,000,00 €</t>
  </si>
  <si>
    <t>Compensi per attività straordinarie di custodia beni mobili art. 3</t>
  </si>
  <si>
    <t>Canoni riscossi ed altre somme dovute art. 3 comma 1</t>
  </si>
  <si>
    <t>Compensi art. 3 comma 1 (canoni riscossi)</t>
  </si>
  <si>
    <t>Attività art. 3 comma 2 (Maggiorazioni dal 5% - 20%)</t>
  </si>
  <si>
    <t>Compensi art. 3 comma 2</t>
  </si>
  <si>
    <t>Sommatoria</t>
  </si>
  <si>
    <t>10% Rimborso forfettario art. 2 comma 6</t>
  </si>
  <si>
    <t>Totale senza spese anticipate e rimborso chilometrico</t>
  </si>
  <si>
    <t xml:space="preserve">Compenso custode </t>
  </si>
  <si>
    <t>10% rimborso forfetario</t>
  </si>
  <si>
    <t>Somma</t>
  </si>
  <si>
    <t>Art. 2 comma 3 Cessazione anticipata dell'incarico</t>
  </si>
  <si>
    <t>Attività art. 3 comma 2 (dal 5% - 20%)</t>
  </si>
  <si>
    <t xml:space="preserve">Totale senza spese anticipate e </t>
  </si>
  <si>
    <t>Valore Proposto</t>
  </si>
  <si>
    <t>Totale</t>
  </si>
  <si>
    <t>Aldino</t>
  </si>
  <si>
    <t>Andriano</t>
  </si>
  <si>
    <t>Anterivo</t>
  </si>
  <si>
    <t>Appiano Sulla Strada Del Vino</t>
  </si>
  <si>
    <t>Avelengo</t>
  </si>
  <si>
    <t>Badia</t>
  </si>
  <si>
    <t>Barbiano</t>
  </si>
  <si>
    <t>Bolzano</t>
  </si>
  <si>
    <t>Braies</t>
  </si>
  <si>
    <t>Brennero</t>
  </si>
  <si>
    <t>Bressanone</t>
  </si>
  <si>
    <t>Bronzolo</t>
  </si>
  <si>
    <t>Brunico</t>
  </si>
  <si>
    <t>Caines</t>
  </si>
  <si>
    <t>Caldaro Strada Del Vino</t>
  </si>
  <si>
    <t>Campo Di Trens</t>
  </si>
  <si>
    <t>Campo Tures</t>
  </si>
  <si>
    <t>Castelbello Ciardes</t>
  </si>
  <si>
    <t>Castelrotto</t>
  </si>
  <si>
    <t>Cermes</t>
  </si>
  <si>
    <t>Chienes</t>
  </si>
  <si>
    <t>Chiusa</t>
  </si>
  <si>
    <t>Cornedo All'Isarco</t>
  </si>
  <si>
    <t>Cortaccia Sulla Strada Del Vino</t>
  </si>
  <si>
    <t>Cortina Sulla Strada Del Vino</t>
  </si>
  <si>
    <t>Corvara In Badia</t>
  </si>
  <si>
    <t>Curon Venosta</t>
  </si>
  <si>
    <t>Dobbiaco</t>
  </si>
  <si>
    <t>Egna</t>
  </si>
  <si>
    <t>Falzes</t>
  </si>
  <si>
    <t>Fie' Allo Sciliar</t>
  </si>
  <si>
    <t>Fortezza</t>
  </si>
  <si>
    <t>Funes</t>
  </si>
  <si>
    <t>Gais</t>
  </si>
  <si>
    <t>Gargazzone</t>
  </si>
  <si>
    <t>Glorenza</t>
  </si>
  <si>
    <t>Laces</t>
  </si>
  <si>
    <t>Lagundo</t>
  </si>
  <si>
    <t>Laion</t>
  </si>
  <si>
    <t>Laives</t>
  </si>
  <si>
    <t>Lana</t>
  </si>
  <si>
    <t>Lasa</t>
  </si>
  <si>
    <t>Lauregno</t>
  </si>
  <si>
    <t>La Valle</t>
  </si>
  <si>
    <t>Luson</t>
  </si>
  <si>
    <t>Magre' Sulla Strada Del Vino</t>
  </si>
  <si>
    <t>Malles Venosta</t>
  </si>
  <si>
    <t>Marebbe</t>
  </si>
  <si>
    <t>Marlengo</t>
  </si>
  <si>
    <t>Martello</t>
  </si>
  <si>
    <t>Meltina</t>
  </si>
  <si>
    <t>Merano</t>
  </si>
  <si>
    <t>Monguelfo</t>
  </si>
  <si>
    <t>Montagna</t>
  </si>
  <si>
    <t>Moso In Passiria</t>
  </si>
  <si>
    <t>Nalles</t>
  </si>
  <si>
    <t>Naturno</t>
  </si>
  <si>
    <t>Naz Sciaves</t>
  </si>
  <si>
    <t>Nova Levante</t>
  </si>
  <si>
    <t>Nova Ponente</t>
  </si>
  <si>
    <t>Ora</t>
  </si>
  <si>
    <t>Non rilevato</t>
  </si>
  <si>
    <t>Ortisei</t>
  </si>
  <si>
    <t>Parcines</t>
  </si>
  <si>
    <t>Perca</t>
  </si>
  <si>
    <t>Plaus</t>
  </si>
  <si>
    <t>Ponte Gardena</t>
  </si>
  <si>
    <t>Postal</t>
  </si>
  <si>
    <t>Prato Allo Stelvio</t>
  </si>
  <si>
    <t>Predoi</t>
  </si>
  <si>
    <t>Proves</t>
  </si>
  <si>
    <t>Racines</t>
  </si>
  <si>
    <t>Rasun Anterselva</t>
  </si>
  <si>
    <t>Renon</t>
  </si>
  <si>
    <t>Rifiano</t>
  </si>
  <si>
    <t>Rio Di Pusteria</t>
  </si>
  <si>
    <t>Rodengo</t>
  </si>
  <si>
    <t>Salorno</t>
  </si>
  <si>
    <t>Santa Cristina Valgardena</t>
  </si>
  <si>
    <t>San Candido</t>
  </si>
  <si>
    <t>San Genesio Atesino</t>
  </si>
  <si>
    <t>San Leonardo In Passiria</t>
  </si>
  <si>
    <t>San Lorenzo Di Sebato</t>
  </si>
  <si>
    <t>San Martino In Badia</t>
  </si>
  <si>
    <t>San Martino In Passiria</t>
  </si>
  <si>
    <t>San Pancrazio</t>
  </si>
  <si>
    <t>Sarentino</t>
  </si>
  <si>
    <t>Scena</t>
  </si>
  <si>
    <t>Selva Dei Molini</t>
  </si>
  <si>
    <t>Selva Di Val Gardena</t>
  </si>
  <si>
    <t>Senales</t>
  </si>
  <si>
    <t>Senale San Felice</t>
  </si>
  <si>
    <t>Sesto</t>
  </si>
  <si>
    <t>Silandro</t>
  </si>
  <si>
    <t>Sluderno</t>
  </si>
  <si>
    <t>Stelvio</t>
  </si>
  <si>
    <t>Terento</t>
  </si>
  <si>
    <t>Terlano</t>
  </si>
  <si>
    <t>Termeno Sulla Strada Del Vino</t>
  </si>
  <si>
    <t>Tesimo</t>
  </si>
  <si>
    <t>Tires</t>
  </si>
  <si>
    <t>Tirolo</t>
  </si>
  <si>
    <t>Trodena</t>
  </si>
  <si>
    <t>Tubre</t>
  </si>
  <si>
    <t>Ultimo</t>
  </si>
  <si>
    <t>Vadena</t>
  </si>
  <si>
    <t>Valdaora</t>
  </si>
  <si>
    <t>Valle Aurina</t>
  </si>
  <si>
    <t>Valle Di Casies</t>
  </si>
  <si>
    <t>Val Di Vizze</t>
  </si>
  <si>
    <t>Vandoies</t>
  </si>
  <si>
    <t>Varna</t>
  </si>
  <si>
    <t>Velturno</t>
  </si>
  <si>
    <t>Verano</t>
  </si>
  <si>
    <t>Villabassa</t>
  </si>
  <si>
    <t>Villandro</t>
  </si>
  <si>
    <t>Vipiteno</t>
  </si>
  <si>
    <t>Comune</t>
  </si>
  <si>
    <t>Valore medio</t>
  </si>
  <si>
    <t>Comune A.A.</t>
  </si>
  <si>
    <t>M quadrati</t>
  </si>
  <si>
    <t xml:space="preserve">A) </t>
  </si>
  <si>
    <t>Compenso canoni art. 3 comma 1</t>
  </si>
  <si>
    <t>Base di calcolo</t>
  </si>
  <si>
    <t>Compenso Custode</t>
  </si>
  <si>
    <t>Compenso Delegato alla vendita</t>
  </si>
  <si>
    <t>%</t>
  </si>
  <si>
    <t>I.V.A. 22%</t>
  </si>
  <si>
    <t>Normale</t>
  </si>
  <si>
    <t>Importo Richiesto (importo fra il Min ed il Max)</t>
  </si>
  <si>
    <t>Breve motivazione riguardante la scelta dell'importo</t>
  </si>
  <si>
    <t>Totale spese documentate</t>
  </si>
  <si>
    <t>Riepilogo compensi richiesti</t>
  </si>
  <si>
    <t>Importo</t>
  </si>
  <si>
    <t>Spese documentate</t>
  </si>
  <si>
    <t>Attività</t>
  </si>
  <si>
    <t>Custode giudiziario</t>
  </si>
  <si>
    <t>Delegato alla vendita</t>
  </si>
  <si>
    <t>I.V.A.</t>
  </si>
  <si>
    <t>TRIBUNALE DI BOLZANO</t>
  </si>
  <si>
    <t>Istanza di liquidazione del Compenso</t>
  </si>
  <si>
    <t>Esecuzione immobilare n.</t>
  </si>
  <si>
    <t>promossa da</t>
  </si>
  <si>
    <t>contro</t>
  </si>
  <si>
    <t>Giudice delle Esecuzioni</t>
  </si>
  <si>
    <t>Immobile libero</t>
  </si>
  <si>
    <t>(si / no)</t>
  </si>
  <si>
    <t>Valore presumibile di mercato in assenza di perizia</t>
  </si>
  <si>
    <t>20% su A (+ art. 3 co. 1 e 2  + 10%)</t>
  </si>
  <si>
    <t>30% su A (+ art. 3 co. 1 e 2  + 10%)</t>
  </si>
  <si>
    <t>70% su A (+ art. 3 co. 1 e 2  + 10%)</t>
  </si>
  <si>
    <t>Compenso Custode giudiziario  (DM 15/05/2009 n. 80)  - cessazione anticipata incarico</t>
  </si>
  <si>
    <t>Base di calcolo per il compenso in percentuale</t>
  </si>
  <si>
    <t>Custode</t>
  </si>
  <si>
    <t>Canoni incassati o altri importi riscossi</t>
  </si>
  <si>
    <t xml:space="preserve">1) prima della vendita e prima della pubblicità </t>
  </si>
  <si>
    <t xml:space="preserve">2)  prima della vendita e dopo la pubblicità </t>
  </si>
  <si>
    <t>Gli importi sottostanti comprendono il compenso al custode determinato in percentuale, oltre all' eventuale compenso sui canoni incassati (art. 3 co.1), oltre al compenso per eventuali attività ulteriori(art. 3 co.2), oltre al 10 % per spese generali</t>
  </si>
  <si>
    <t>Spese vive documentate (art. 2 comma 7) diverse dalle spese generali di organizzazine studio, corrispondenza, viaggi e comunicazioni anche telefoniche</t>
  </si>
  <si>
    <t>Cassa p.</t>
  </si>
  <si>
    <t>Custode/Delegato</t>
  </si>
  <si>
    <t>Spese vive documentate (art. 2 comma 7) diverse da spese generali di organizzazione e studio, corrispondenza, viaggi e comunicazioni anche telefoniche</t>
  </si>
  <si>
    <t>Di cui a carico del creditore procedente e cred interv. come spese di procedura</t>
  </si>
  <si>
    <t>1) attività comprese tra il conferimento dell'incarico e la redazione dell'avviso di vendita</t>
  </si>
  <si>
    <t>si</t>
  </si>
  <si>
    <t>2) attività successive alla redazione dell'avviso di vendita e fino all'aggiudicazione o assegnazione</t>
  </si>
  <si>
    <t>3) attività svolte nel corso della fase di trasferimento della proprietà</t>
  </si>
  <si>
    <t>4) attività svolte nel corso della fase di distribuzione della somma ricavata</t>
  </si>
  <si>
    <t>(si/no)</t>
  </si>
  <si>
    <t xml:space="preserve">Calcoli scaglioni di riferimento </t>
  </si>
  <si>
    <t>Spese documentate (art. 2 comma 4) diverse dalle spese generali collegate all'attività delegata e non documentabili</t>
  </si>
  <si>
    <t>10% rimborso frorfettario art. 2 comma 4</t>
  </si>
  <si>
    <t>Tot.</t>
  </si>
  <si>
    <t>Compenso Custode giudiziario  (DM 15/05/2009 n. 80)  - Compenso del delegato alla vendita (D.M. giustizia 15 ottobre 2015, n. 227)</t>
  </si>
  <si>
    <t>Lotto</t>
  </si>
  <si>
    <t>Valore lotto</t>
  </si>
  <si>
    <t>Fase 1</t>
  </si>
  <si>
    <t>Fase 3</t>
  </si>
  <si>
    <t>Fase 4</t>
  </si>
  <si>
    <t>€</t>
  </si>
  <si>
    <t>no</t>
  </si>
  <si>
    <t>Scaglioni</t>
  </si>
  <si>
    <t>Fase 2</t>
  </si>
  <si>
    <t>fino a 100.000 €</t>
  </si>
  <si>
    <t>da 100.000 a 500.000 €</t>
  </si>
  <si>
    <t>oltre 500.000 €</t>
  </si>
  <si>
    <t>Fase 1*</t>
  </si>
  <si>
    <t>Lotti con caratt. analoghe</t>
  </si>
  <si>
    <t>Breve motivazione riguardante l'entità dell'importo richiesto (tra min e max)</t>
  </si>
  <si>
    <t>10% rimborso forfetario art. 2 co. 6 (spese generali)</t>
  </si>
  <si>
    <t>ESEMPIO: Si richiede la liquidazione del compenso nel valore medio, trattandosi di attività ordinaria del custode giudiziario.</t>
  </si>
  <si>
    <t>ESEMPIO: copie autentiche di…</t>
  </si>
  <si>
    <t>Totale spese documentate (esenti iva ex art. 15 DPR 633/72)</t>
  </si>
  <si>
    <t>Attività di Delegato alla vendita (D.M. Giustizia 15 ottobre 2015, n. 227)</t>
  </si>
  <si>
    <t xml:space="preserve">L'art. 2, co. 1, lettere a, b, c determina il compenso in base a 4 fasi dell'attività del professionista delegato, tenuto conto del prezzo di aggiudicazione o del valore di assegnazione, secondo lo schema sotto esposto. </t>
  </si>
  <si>
    <t>* Sulla fase 1 si ritiene di applicare una riduzione del 50% considerata la minore complessità dell'attività in vigenza del sistema tavolare</t>
  </si>
  <si>
    <r>
      <t xml:space="preserve">In caso di </t>
    </r>
    <r>
      <rPr>
        <b/>
        <sz val="8"/>
        <rFont val="Arial"/>
        <family val="2"/>
      </rPr>
      <t xml:space="preserve">più lotti </t>
    </r>
    <r>
      <rPr>
        <sz val="8"/>
        <rFont val="Arial"/>
        <family val="2"/>
      </rPr>
      <t xml:space="preserve">potranno essere liquidati i compensi determinati secondo i criteri di cui all'art. 2  per ciascun lotto per le fasi 1,2,3 e 4, </t>
    </r>
    <r>
      <rPr>
        <b/>
        <sz val="8"/>
        <rFont val="Arial"/>
        <family val="2"/>
      </rPr>
      <t>ad eccezione</t>
    </r>
    <r>
      <rPr>
        <sz val="8"/>
        <rFont val="Arial"/>
        <family val="2"/>
      </rPr>
      <t xml:space="preserve"> che per i lotti con caratteristiche analoghe, per i quali potranno essere liquidati i compensi per ciascun lotto solo per le fasi 3 e 4.</t>
    </r>
  </si>
  <si>
    <t>N.B. art. 2 co. 5:  l'ammontare complessivo del compenso e delle spese generali non può essere superiore al 40% del prezzo di aggiudicazione/assegnazione.</t>
  </si>
  <si>
    <t>ESEMPIO:  Si richiede la liquidazione del compenso nel valore medio, trattandosi di attività ordinaria del professionista delegato alla vendita per 3 lotti con caratteristiche analoghe.</t>
  </si>
  <si>
    <t>Causale…</t>
  </si>
  <si>
    <t>Di cui a carico dell'aggiudicatario/assegnatario ex art. 2 comma 7</t>
  </si>
  <si>
    <t>50% compenso fase di trasferimento, oltre 10% spese generali</t>
  </si>
  <si>
    <t>Spese docum. per formalità registrazione, trascrizione e voltura catastale</t>
  </si>
  <si>
    <t>Aumento o diminuzione in percentuale rispetto all'importo ordinario (-50 + 20)</t>
  </si>
  <si>
    <t>Aumento o diminuzione in percentuale rispetto all'importo ordinario (-60 + 60)</t>
  </si>
  <si>
    <t>Registrazione</t>
  </si>
  <si>
    <t>trascrizione</t>
  </si>
  <si>
    <t>voltura</t>
  </si>
  <si>
    <t>lotto n. 1</t>
  </si>
  <si>
    <t>lotto n. 2</t>
  </si>
  <si>
    <t>lotto n. 3</t>
  </si>
  <si>
    <t>lotto n. 4</t>
  </si>
  <si>
    <t>lotto n. 5</t>
  </si>
  <si>
    <t>lotto n. 6</t>
  </si>
  <si>
    <t>lotto n. 7</t>
  </si>
  <si>
    <t>lotto n. 8</t>
  </si>
  <si>
    <t>lotto n. 9</t>
  </si>
  <si>
    <t>lotto n. 10</t>
  </si>
  <si>
    <t>Totale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</si>
</sst>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€&quot;\ #,##0.00;\-&quot;€&quot;\ #,##0.00"/>
    <numFmt numFmtId="43" formatCode="_-* #,##0.00_-;\-* #,##0.00_-;_-* &quot;-&quot;??_-;_-@_-"/>
    <numFmt numFmtId="164" formatCode="&quot;€&quot;\ #,##0.00"/>
    <numFmt numFmtId="165" formatCode="_-[$€-410]\ * #,##0.00_-;\-[$€-410]\ * #,##0.00_-;_-[$€-410]\ * &quot;-&quot;??_-;_-@_-"/>
    <numFmt numFmtId="166" formatCode="dd\ mmmm\ yyyy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5F5F5F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5">
    <xf numFmtId="0" fontId="0" fillId="0" borderId="0" xfId="0"/>
    <xf numFmtId="0" fontId="0" fillId="2" borderId="0" xfId="0" applyFill="1"/>
    <xf numFmtId="43" fontId="0" fillId="2" borderId="0" xfId="1" applyFont="1" applyFill="1"/>
    <xf numFmtId="164" fontId="0" fillId="4" borderId="1" xfId="0" applyNumberFormat="1" applyFill="1" applyBorder="1"/>
    <xf numFmtId="0" fontId="5" fillId="2" borderId="0" xfId="0" applyFont="1" applyFill="1"/>
    <xf numFmtId="43" fontId="5" fillId="2" borderId="0" xfId="0" applyNumberFormat="1" applyFont="1" applyFill="1"/>
    <xf numFmtId="43" fontId="0" fillId="2" borderId="0" xfId="0" applyNumberFormat="1" applyFill="1"/>
    <xf numFmtId="0" fontId="0" fillId="4" borderId="3" xfId="0" applyFill="1" applyBorder="1"/>
    <xf numFmtId="0" fontId="0" fillId="4" borderId="4" xfId="0" applyFill="1" applyBorder="1"/>
    <xf numFmtId="43" fontId="0" fillId="4" borderId="5" xfId="0" applyNumberFormat="1" applyFill="1" applyBorder="1"/>
    <xf numFmtId="0" fontId="5" fillId="2" borderId="0" xfId="0" applyFont="1" applyFill="1" applyAlignment="1">
      <alignment horizontal="center" wrapText="1"/>
    </xf>
    <xf numFmtId="164" fontId="0" fillId="2" borderId="0" xfId="0" applyNumberFormat="1" applyFill="1" applyBorder="1"/>
    <xf numFmtId="0" fontId="0" fillId="2" borderId="0" xfId="0" applyFill="1" applyBorder="1"/>
    <xf numFmtId="0" fontId="0" fillId="2" borderId="7" xfId="0" applyFill="1" applyBorder="1" applyAlignment="1">
      <alignment horizontal="center"/>
    </xf>
    <xf numFmtId="0" fontId="3" fillId="4" borderId="0" xfId="0" applyFont="1" applyFill="1"/>
    <xf numFmtId="0" fontId="6" fillId="3" borderId="0" xfId="0" applyFont="1" applyFill="1"/>
    <xf numFmtId="164" fontId="0" fillId="4" borderId="2" xfId="0" applyNumberFormat="1" applyFill="1" applyBorder="1"/>
    <xf numFmtId="0" fontId="0" fillId="4" borderId="5" xfId="0" applyFill="1" applyBorder="1"/>
    <xf numFmtId="0" fontId="0" fillId="4" borderId="4" xfId="0" applyFill="1" applyBorder="1" applyAlignment="1">
      <alignment horizontal="center"/>
    </xf>
    <xf numFmtId="0" fontId="0" fillId="5" borderId="0" xfId="0" applyFill="1"/>
    <xf numFmtId="0" fontId="6" fillId="5" borderId="0" xfId="0" applyFont="1" applyFill="1"/>
    <xf numFmtId="0" fontId="2" fillId="5" borderId="0" xfId="0" applyFont="1" applyFill="1"/>
    <xf numFmtId="9" fontId="0" fillId="5" borderId="0" xfId="0" applyNumberFormat="1" applyFill="1"/>
    <xf numFmtId="9" fontId="0" fillId="2" borderId="0" xfId="0" applyNumberFormat="1" applyFill="1"/>
    <xf numFmtId="0" fontId="0" fillId="5" borderId="8" xfId="0" applyFill="1" applyBorder="1" applyAlignment="1">
      <alignment horizontal="center"/>
    </xf>
    <xf numFmtId="43" fontId="0" fillId="5" borderId="0" xfId="0" applyNumberFormat="1" applyFill="1"/>
    <xf numFmtId="0" fontId="0" fillId="6" borderId="3" xfId="0" applyFill="1" applyBorder="1"/>
    <xf numFmtId="0" fontId="0" fillId="6" borderId="4" xfId="0" applyFill="1" applyBorder="1"/>
    <xf numFmtId="0" fontId="0" fillId="4" borderId="2" xfId="0" applyFill="1" applyBorder="1"/>
    <xf numFmtId="43" fontId="0" fillId="4" borderId="4" xfId="0" applyNumberFormat="1" applyFill="1" applyBorder="1"/>
    <xf numFmtId="43" fontId="7" fillId="6" borderId="4" xfId="0" applyNumberFormat="1" applyFont="1" applyFill="1" applyBorder="1"/>
    <xf numFmtId="0" fontId="6" fillId="2" borderId="0" xfId="0" applyFont="1" applyFill="1"/>
    <xf numFmtId="0" fontId="8" fillId="2" borderId="0" xfId="0" applyFont="1" applyFill="1"/>
    <xf numFmtId="0" fontId="9" fillId="2" borderId="0" xfId="0" applyFont="1" applyFill="1"/>
    <xf numFmtId="9" fontId="6" fillId="2" borderId="0" xfId="0" applyNumberFormat="1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43" fontId="6" fillId="2" borderId="0" xfId="0" applyNumberFormat="1" applyFont="1" applyFill="1"/>
    <xf numFmtId="43" fontId="9" fillId="2" borderId="9" xfId="0" applyNumberFormat="1" applyFont="1" applyFill="1" applyBorder="1"/>
    <xf numFmtId="0" fontId="0" fillId="2" borderId="8" xfId="0" applyFill="1" applyBorder="1" applyAlignment="1">
      <alignment horizontal="center"/>
    </xf>
    <xf numFmtId="43" fontId="9" fillId="2" borderId="0" xfId="0" applyNumberFormat="1" applyFont="1" applyFill="1"/>
    <xf numFmtId="164" fontId="6" fillId="7" borderId="2" xfId="0" applyNumberFormat="1" applyFont="1" applyFill="1" applyBorder="1" applyProtection="1">
      <protection locked="0"/>
    </xf>
    <xf numFmtId="164" fontId="6" fillId="7" borderId="1" xfId="0" applyNumberFormat="1" applyFont="1" applyFill="1" applyBorder="1" applyProtection="1">
      <protection locked="0"/>
    </xf>
    <xf numFmtId="0" fontId="6" fillId="2" borderId="1" xfId="0" applyFont="1" applyFill="1" applyBorder="1"/>
    <xf numFmtId="164" fontId="6" fillId="2" borderId="0" xfId="0" applyNumberFormat="1" applyFont="1" applyFill="1" applyBorder="1" applyProtection="1">
      <protection locked="0"/>
    </xf>
    <xf numFmtId="0" fontId="2" fillId="2" borderId="0" xfId="0" applyFont="1" applyFill="1"/>
    <xf numFmtId="165" fontId="6" fillId="2" borderId="0" xfId="0" applyNumberFormat="1" applyFont="1" applyFill="1"/>
    <xf numFmtId="0" fontId="10" fillId="0" borderId="0" xfId="0" applyFont="1"/>
    <xf numFmtId="3" fontId="11" fillId="8" borderId="0" xfId="0" applyNumberFormat="1" applyFont="1" applyFill="1" applyAlignment="1">
      <alignment horizontal="center" wrapText="1"/>
    </xf>
    <xf numFmtId="3" fontId="11" fillId="9" borderId="0" xfId="0" applyNumberFormat="1" applyFont="1" applyFill="1" applyAlignment="1">
      <alignment horizontal="center" wrapText="1"/>
    </xf>
    <xf numFmtId="0" fontId="11" fillId="8" borderId="0" xfId="0" applyFont="1" applyFill="1" applyAlignment="1">
      <alignment horizontal="center" wrapText="1"/>
    </xf>
    <xf numFmtId="0" fontId="11" fillId="9" borderId="0" xfId="0" applyFont="1" applyFill="1" applyAlignment="1">
      <alignment horizontal="center" wrapText="1"/>
    </xf>
    <xf numFmtId="0" fontId="6" fillId="2" borderId="0" xfId="0" applyFont="1" applyFill="1" applyBorder="1"/>
    <xf numFmtId="0" fontId="6" fillId="7" borderId="2" xfId="0" applyFont="1" applyFill="1" applyBorder="1" applyProtection="1">
      <protection locked="0"/>
    </xf>
    <xf numFmtId="0" fontId="0" fillId="7" borderId="2" xfId="0" applyFill="1" applyBorder="1" applyProtection="1">
      <protection locked="0"/>
    </xf>
    <xf numFmtId="0" fontId="6" fillId="7" borderId="9" xfId="0" applyFont="1" applyFill="1" applyBorder="1" applyProtection="1">
      <protection locked="0"/>
    </xf>
    <xf numFmtId="43" fontId="0" fillId="0" borderId="0" xfId="0" applyNumberFormat="1"/>
    <xf numFmtId="43" fontId="9" fillId="2" borderId="0" xfId="0" applyNumberFormat="1" applyFont="1" applyFill="1" applyBorder="1"/>
    <xf numFmtId="0" fontId="12" fillId="2" borderId="0" xfId="0" applyFont="1" applyFill="1"/>
    <xf numFmtId="165" fontId="6" fillId="2" borderId="9" xfId="0" applyNumberFormat="1" applyFont="1" applyFill="1" applyBorder="1"/>
    <xf numFmtId="43" fontId="9" fillId="7" borderId="1" xfId="0" applyNumberFormat="1" applyFont="1" applyFill="1" applyBorder="1" applyProtection="1">
      <protection locked="0"/>
    </xf>
    <xf numFmtId="0" fontId="6" fillId="7" borderId="1" xfId="0" applyFont="1" applyFill="1" applyBorder="1" applyProtection="1">
      <protection locked="0"/>
    </xf>
    <xf numFmtId="165" fontId="6" fillId="7" borderId="1" xfId="0" applyNumberFormat="1" applyFont="1" applyFill="1" applyBorder="1" applyProtection="1">
      <protection locked="0"/>
    </xf>
    <xf numFmtId="165" fontId="6" fillId="2" borderId="0" xfId="0" applyNumberFormat="1" applyFont="1" applyFill="1" applyBorder="1"/>
    <xf numFmtId="165" fontId="9" fillId="2" borderId="0" xfId="0" applyNumberFormat="1" applyFont="1" applyFill="1"/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center"/>
    </xf>
    <xf numFmtId="43" fontId="9" fillId="2" borderId="0" xfId="0" applyNumberFormat="1" applyFont="1" applyFill="1" applyBorder="1" applyProtection="1">
      <protection locked="0"/>
    </xf>
    <xf numFmtId="0" fontId="17" fillId="2" borderId="0" xfId="0" applyFont="1" applyFill="1"/>
    <xf numFmtId="0" fontId="9" fillId="2" borderId="0" xfId="0" applyFont="1" applyFill="1" applyBorder="1" applyAlignment="1" applyProtection="1">
      <alignment horizontal="center" vertical="top" wrapText="1"/>
      <protection locked="0"/>
    </xf>
    <xf numFmtId="165" fontId="9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12" xfId="0" applyNumberFormat="1" applyFont="1" applyFill="1" applyBorder="1" applyAlignment="1" applyProtection="1">
      <alignment horizontal="center" vertical="top" wrapText="1"/>
      <protection locked="0"/>
    </xf>
    <xf numFmtId="0" fontId="9" fillId="2" borderId="22" xfId="0" applyFont="1" applyFill="1" applyBorder="1" applyAlignment="1" applyProtection="1">
      <alignment horizontal="center" vertical="top" wrapText="1"/>
      <protection locked="0"/>
    </xf>
    <xf numFmtId="0" fontId="0" fillId="0" borderId="0" xfId="0" applyBorder="1"/>
    <xf numFmtId="0" fontId="0" fillId="2" borderId="22" xfId="0" applyFill="1" applyBorder="1"/>
    <xf numFmtId="0" fontId="6" fillId="2" borderId="22" xfId="0" applyFont="1" applyFill="1" applyBorder="1"/>
    <xf numFmtId="165" fontId="0" fillId="2" borderId="0" xfId="0" applyNumberFormat="1" applyFill="1"/>
    <xf numFmtId="165" fontId="2" fillId="2" borderId="0" xfId="0" applyNumberFormat="1" applyFont="1" applyFill="1"/>
    <xf numFmtId="165" fontId="0" fillId="2" borderId="9" xfId="0" applyNumberFormat="1" applyFill="1" applyBorder="1"/>
    <xf numFmtId="165" fontId="2" fillId="2" borderId="9" xfId="0" applyNumberFormat="1" applyFont="1" applyFill="1" applyBorder="1"/>
    <xf numFmtId="0" fontId="21" fillId="2" borderId="0" xfId="0" applyFont="1" applyFill="1" applyProtection="1"/>
    <xf numFmtId="0" fontId="21" fillId="2" borderId="0" xfId="0" applyFont="1" applyFill="1" applyAlignment="1" applyProtection="1">
      <alignment horizontal="right"/>
    </xf>
    <xf numFmtId="0" fontId="0" fillId="7" borderId="20" xfId="0" applyFill="1" applyBorder="1" applyAlignment="1" applyProtection="1">
      <alignment horizontal="center" vertical="top" wrapText="1"/>
      <protection locked="0"/>
    </xf>
    <xf numFmtId="0" fontId="0" fillId="0" borderId="0" xfId="0" applyFill="1"/>
    <xf numFmtId="166" fontId="22" fillId="0" borderId="0" xfId="0" applyNumberFormat="1" applyFont="1" applyFill="1" applyAlignment="1" applyProtection="1">
      <alignment horizontal="center"/>
    </xf>
    <xf numFmtId="0" fontId="21" fillId="0" borderId="0" xfId="0" applyFont="1" applyFill="1" applyAlignment="1" applyProtection="1">
      <alignment horizontal="center"/>
    </xf>
    <xf numFmtId="164" fontId="0" fillId="0" borderId="0" xfId="0" applyNumberFormat="1" applyFill="1"/>
    <xf numFmtId="0" fontId="21" fillId="0" borderId="0" xfId="0" applyFont="1" applyFill="1" applyProtection="1"/>
    <xf numFmtId="0" fontId="0" fillId="2" borderId="22" xfId="0" applyFill="1" applyBorder="1" applyAlignment="1">
      <alignment horizontal="center"/>
    </xf>
    <xf numFmtId="0" fontId="0" fillId="0" borderId="0" xfId="0" applyFill="1" applyBorder="1"/>
    <xf numFmtId="0" fontId="21" fillId="0" borderId="0" xfId="0" applyFont="1" applyFill="1" applyBorder="1" applyAlignment="1" applyProtection="1">
      <alignment horizontal="left"/>
    </xf>
    <xf numFmtId="0" fontId="0" fillId="7" borderId="11" xfId="0" applyFill="1" applyBorder="1" applyAlignment="1" applyProtection="1">
      <alignment horizontal="center" vertical="top" wrapText="1"/>
      <protection locked="0"/>
    </xf>
    <xf numFmtId="0" fontId="0" fillId="7" borderId="10" xfId="0" applyFill="1" applyBorder="1" applyAlignment="1" applyProtection="1">
      <alignment horizontal="center" vertical="top" wrapText="1"/>
      <protection locked="0"/>
    </xf>
    <xf numFmtId="0" fontId="0" fillId="7" borderId="12" xfId="0" applyFill="1" applyBorder="1" applyAlignment="1" applyProtection="1">
      <alignment horizontal="center" vertical="top" wrapText="1"/>
      <protection locked="0"/>
    </xf>
    <xf numFmtId="0" fontId="0" fillId="2" borderId="0" xfId="0" applyFill="1" applyBorder="1" applyAlignment="1">
      <alignment horizontal="center" vertical="top" wrapText="1"/>
    </xf>
    <xf numFmtId="0" fontId="21" fillId="2" borderId="0" xfId="0" applyFont="1" applyFill="1" applyAlignment="1" applyProtection="1">
      <alignment horizontal="right"/>
    </xf>
    <xf numFmtId="0" fontId="6" fillId="2" borderId="0" xfId="0" applyFont="1" applyFill="1" applyBorder="1" applyProtection="1">
      <protection locked="0"/>
    </xf>
    <xf numFmtId="0" fontId="0" fillId="2" borderId="0" xfId="0" applyFont="1" applyFill="1"/>
    <xf numFmtId="0" fontId="0" fillId="0" borderId="0" xfId="0" applyFont="1"/>
    <xf numFmtId="0" fontId="8" fillId="7" borderId="1" xfId="0" applyFont="1" applyFill="1" applyBorder="1" applyProtection="1">
      <protection locked="0"/>
    </xf>
    <xf numFmtId="165" fontId="9" fillId="2" borderId="12" xfId="0" applyNumberFormat="1" applyFont="1" applyFill="1" applyBorder="1" applyAlignment="1" applyProtection="1">
      <alignment horizontal="center" vertical="top" wrapText="1"/>
    </xf>
    <xf numFmtId="0" fontId="6" fillId="2" borderId="0" xfId="0" applyFont="1" applyFill="1" applyAlignment="1">
      <alignment horizontal="center"/>
    </xf>
    <xf numFmtId="0" fontId="0" fillId="0" borderId="2" xfId="0" applyBorder="1"/>
    <xf numFmtId="0" fontId="6" fillId="7" borderId="1" xfId="0" applyFont="1" applyFill="1" applyBorder="1" applyAlignment="1" applyProtection="1">
      <alignment horizontal="center"/>
      <protection locked="0"/>
    </xf>
    <xf numFmtId="43" fontId="26" fillId="2" borderId="0" xfId="0" applyNumberFormat="1" applyFont="1" applyFill="1" applyBorder="1"/>
    <xf numFmtId="0" fontId="26" fillId="2" borderId="0" xfId="0" applyFont="1" applyFill="1"/>
    <xf numFmtId="165" fontId="0" fillId="7" borderId="2" xfId="0" applyNumberFormat="1" applyFill="1" applyBorder="1" applyProtection="1">
      <protection locked="0"/>
    </xf>
    <xf numFmtId="0" fontId="6" fillId="2" borderId="0" xfId="0" applyFont="1" applyFill="1" applyAlignment="1">
      <alignment horizontal="center"/>
    </xf>
    <xf numFmtId="0" fontId="25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22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164" fontId="6" fillId="7" borderId="24" xfId="0" applyNumberFormat="1" applyFont="1" applyFill="1" applyBorder="1" applyProtection="1">
      <protection locked="0"/>
    </xf>
    <xf numFmtId="164" fontId="6" fillId="7" borderId="26" xfId="0" applyNumberFormat="1" applyFont="1" applyFill="1" applyBorder="1" applyProtection="1">
      <protection locked="0"/>
    </xf>
    <xf numFmtId="7" fontId="6" fillId="2" borderId="22" xfId="0" applyNumberFormat="1" applyFont="1" applyFill="1" applyBorder="1"/>
    <xf numFmtId="0" fontId="6" fillId="7" borderId="24" xfId="0" applyFont="1" applyFill="1" applyBorder="1" applyProtection="1">
      <protection locked="0"/>
    </xf>
    <xf numFmtId="43" fontId="6" fillId="7" borderId="24" xfId="0" applyNumberFormat="1" applyFont="1" applyFill="1" applyBorder="1" applyProtection="1">
      <protection locked="0"/>
    </xf>
    <xf numFmtId="0" fontId="6" fillId="7" borderId="26" xfId="0" applyFont="1" applyFill="1" applyBorder="1" applyProtection="1">
      <protection locked="0"/>
    </xf>
    <xf numFmtId="43" fontId="6" fillId="7" borderId="26" xfId="0" applyNumberFormat="1" applyFont="1" applyFill="1" applyBorder="1" applyProtection="1">
      <protection locked="0"/>
    </xf>
    <xf numFmtId="0" fontId="0" fillId="7" borderId="26" xfId="0" applyFont="1" applyFill="1" applyBorder="1" applyProtection="1">
      <protection locked="0"/>
    </xf>
    <xf numFmtId="0" fontId="27" fillId="2" borderId="0" xfId="0" applyFont="1" applyFill="1" applyBorder="1"/>
    <xf numFmtId="165" fontId="25" fillId="2" borderId="0" xfId="0" applyNumberFormat="1" applyFont="1" applyFill="1" applyBorder="1" applyAlignment="1" applyProtection="1">
      <alignment horizontal="left" vertical="center"/>
    </xf>
    <xf numFmtId="165" fontId="27" fillId="2" borderId="0" xfId="0" applyNumberFormat="1" applyFont="1" applyFill="1" applyBorder="1"/>
    <xf numFmtId="0" fontId="0" fillId="7" borderId="0" xfId="0" applyFill="1"/>
    <xf numFmtId="0" fontId="0" fillId="7" borderId="24" xfId="0" applyFill="1" applyBorder="1" applyProtection="1">
      <protection locked="0"/>
    </xf>
    <xf numFmtId="0" fontId="0" fillId="7" borderId="26" xfId="0" applyFill="1" applyBorder="1" applyProtection="1">
      <protection locked="0"/>
    </xf>
    <xf numFmtId="43" fontId="6" fillId="7" borderId="27" xfId="0" applyNumberFormat="1" applyFont="1" applyFill="1" applyBorder="1" applyProtection="1">
      <protection locked="0"/>
    </xf>
    <xf numFmtId="0" fontId="0" fillId="7" borderId="28" xfId="0" applyFill="1" applyBorder="1" applyProtection="1">
      <protection locked="0"/>
    </xf>
    <xf numFmtId="0" fontId="0" fillId="2" borderId="29" xfId="0" applyFill="1" applyBorder="1" applyProtection="1">
      <protection locked="0"/>
    </xf>
    <xf numFmtId="7" fontId="6" fillId="2" borderId="0" xfId="0" applyNumberFormat="1" applyFont="1" applyFill="1"/>
    <xf numFmtId="165" fontId="9" fillId="2" borderId="0" xfId="0" applyNumberFormat="1" applyFont="1" applyFill="1" applyBorder="1"/>
    <xf numFmtId="165" fontId="31" fillId="2" borderId="0" xfId="0" applyNumberFormat="1" applyFont="1" applyFill="1"/>
    <xf numFmtId="165" fontId="32" fillId="2" borderId="0" xfId="0" applyNumberFormat="1" applyFont="1" applyFill="1"/>
    <xf numFmtId="0" fontId="31" fillId="2" borderId="0" xfId="0" applyFont="1" applyFill="1"/>
    <xf numFmtId="0" fontId="0" fillId="2" borderId="0" xfId="0" applyFill="1" applyBorder="1" applyAlignment="1">
      <alignment horizontal="center"/>
    </xf>
    <xf numFmtId="164" fontId="33" fillId="2" borderId="0" xfId="0" applyNumberFormat="1" applyFont="1" applyFill="1"/>
    <xf numFmtId="7" fontId="0" fillId="0" borderId="0" xfId="0" applyNumberFormat="1"/>
    <xf numFmtId="0" fontId="0" fillId="2" borderId="0" xfId="0" applyFill="1" applyAlignment="1">
      <alignment horizontal="center" vertical="top" wrapText="1"/>
    </xf>
    <xf numFmtId="0" fontId="33" fillId="2" borderId="0" xfId="0" applyFont="1" applyFill="1"/>
    <xf numFmtId="0" fontId="26" fillId="2" borderId="0" xfId="0" applyFont="1" applyFill="1" applyAlignment="1"/>
    <xf numFmtId="43" fontId="33" fillId="2" borderId="0" xfId="0" applyNumberFormat="1" applyFont="1" applyFill="1"/>
    <xf numFmtId="43" fontId="35" fillId="2" borderId="0" xfId="0" applyNumberFormat="1" applyFont="1" applyFill="1" applyBorder="1"/>
    <xf numFmtId="0" fontId="36" fillId="2" borderId="11" xfId="0" applyFont="1" applyFill="1" applyBorder="1" applyAlignment="1" applyProtection="1">
      <alignment horizontal="left"/>
    </xf>
    <xf numFmtId="0" fontId="30" fillId="2" borderId="1" xfId="0" applyFont="1" applyFill="1" applyBorder="1" applyAlignment="1" applyProtection="1">
      <alignment horizontal="center"/>
    </xf>
    <xf numFmtId="0" fontId="30" fillId="2" borderId="1" xfId="0" applyFont="1" applyFill="1" applyBorder="1" applyAlignment="1">
      <alignment horizontal="left" indent="3"/>
    </xf>
    <xf numFmtId="164" fontId="34" fillId="7" borderId="1" xfId="0" applyNumberFormat="1" applyFont="1" applyFill="1" applyBorder="1" applyAlignment="1" applyProtection="1">
      <alignment horizontal="right"/>
      <protection locked="0"/>
    </xf>
    <xf numFmtId="164" fontId="34" fillId="7" borderId="1" xfId="0" applyNumberFormat="1" applyFont="1" applyFill="1" applyBorder="1" applyAlignment="1" applyProtection="1">
      <protection locked="0"/>
    </xf>
    <xf numFmtId="165" fontId="0" fillId="2" borderId="0" xfId="0" applyNumberFormat="1" applyFill="1" applyBorder="1" applyProtection="1">
      <protection locked="0"/>
    </xf>
    <xf numFmtId="0" fontId="18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32" fillId="2" borderId="0" xfId="0" applyFont="1" applyFill="1" applyAlignment="1">
      <alignment horizontal="left" wrapText="1"/>
    </xf>
    <xf numFmtId="0" fontId="9" fillId="3" borderId="13" xfId="0" applyFont="1" applyFill="1" applyBorder="1" applyAlignment="1" applyProtection="1">
      <alignment horizontal="center" vertical="top" wrapText="1"/>
      <protection locked="0"/>
    </xf>
    <xf numFmtId="0" fontId="9" fillId="3" borderId="6" xfId="0" applyFont="1" applyFill="1" applyBorder="1" applyAlignment="1" applyProtection="1">
      <alignment horizontal="center" vertical="top" wrapText="1"/>
      <protection locked="0"/>
    </xf>
    <xf numFmtId="0" fontId="9" fillId="3" borderId="14" xfId="0" applyFont="1" applyFill="1" applyBorder="1" applyAlignment="1" applyProtection="1">
      <alignment horizontal="center" vertical="top" wrapText="1"/>
      <protection locked="0"/>
    </xf>
    <xf numFmtId="0" fontId="9" fillId="3" borderId="15" xfId="0" applyFont="1" applyFill="1" applyBorder="1" applyAlignment="1" applyProtection="1">
      <alignment horizontal="center" vertical="top" wrapText="1"/>
      <protection locked="0"/>
    </xf>
    <xf numFmtId="0" fontId="9" fillId="3" borderId="0" xfId="0" applyFont="1" applyFill="1" applyBorder="1" applyAlignment="1" applyProtection="1">
      <alignment horizontal="center" vertical="top" wrapText="1"/>
      <protection locked="0"/>
    </xf>
    <xf numFmtId="0" fontId="9" fillId="3" borderId="16" xfId="0" applyFont="1" applyFill="1" applyBorder="1" applyAlignment="1" applyProtection="1">
      <alignment horizontal="center" vertical="top" wrapText="1"/>
      <protection locked="0"/>
    </xf>
    <xf numFmtId="0" fontId="9" fillId="3" borderId="17" xfId="0" applyFont="1" applyFill="1" applyBorder="1" applyAlignment="1" applyProtection="1">
      <alignment horizontal="center" vertical="top" wrapText="1"/>
      <protection locked="0"/>
    </xf>
    <xf numFmtId="0" fontId="9" fillId="3" borderId="7" xfId="0" applyFont="1" applyFill="1" applyBorder="1" applyAlignment="1" applyProtection="1">
      <alignment horizontal="center" vertical="top" wrapText="1"/>
      <protection locked="0"/>
    </xf>
    <xf numFmtId="0" fontId="9" fillId="3" borderId="18" xfId="0" applyFont="1" applyFill="1" applyBorder="1" applyAlignment="1" applyProtection="1">
      <alignment horizontal="center" vertical="top" wrapText="1"/>
      <protection locked="0"/>
    </xf>
    <xf numFmtId="0" fontId="9" fillId="2" borderId="19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20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</xf>
    <xf numFmtId="0" fontId="9" fillId="2" borderId="21" xfId="0" applyFont="1" applyFill="1" applyBorder="1" applyAlignment="1" applyProtection="1">
      <alignment horizontal="center" vertical="top" wrapText="1"/>
    </xf>
    <xf numFmtId="0" fontId="9" fillId="2" borderId="0" xfId="0" applyFont="1" applyFill="1" applyBorder="1" applyAlignment="1" applyProtection="1">
      <alignment horizontal="center" vertical="top" wrapText="1"/>
    </xf>
    <xf numFmtId="0" fontId="9" fillId="2" borderId="8" xfId="0" applyFont="1" applyFill="1" applyBorder="1" applyAlignment="1" applyProtection="1">
      <alignment horizontal="center" vertical="top" wrapText="1"/>
    </xf>
    <xf numFmtId="0" fontId="25" fillId="2" borderId="0" xfId="0" applyFont="1" applyFill="1" applyBorder="1" applyAlignment="1" applyProtection="1">
      <alignment horizontal="left" vertical="center" wrapText="1"/>
    </xf>
    <xf numFmtId="0" fontId="25" fillId="2" borderId="0" xfId="0" applyFont="1" applyFill="1" applyBorder="1" applyAlignment="1" applyProtection="1">
      <alignment horizontal="left" vertical="center"/>
    </xf>
    <xf numFmtId="0" fontId="9" fillId="2" borderId="7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25" fillId="2" borderId="0" xfId="0" applyFont="1" applyFill="1" applyBorder="1" applyAlignment="1" applyProtection="1">
      <alignment horizontal="center" vertical="center"/>
    </xf>
    <xf numFmtId="165" fontId="25" fillId="2" borderId="0" xfId="0" applyNumberFormat="1" applyFont="1" applyFill="1" applyBorder="1" applyAlignment="1" applyProtection="1">
      <alignment horizontal="center" vertical="center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7" borderId="11" xfId="0" applyFill="1" applyBorder="1" applyAlignment="1" applyProtection="1">
      <alignment horizontal="center" vertical="top" wrapText="1"/>
      <protection locked="0"/>
    </xf>
    <xf numFmtId="0" fontId="0" fillId="7" borderId="10" xfId="0" applyFill="1" applyBorder="1" applyAlignment="1" applyProtection="1">
      <alignment horizontal="center" vertical="top" wrapText="1"/>
      <protection locked="0"/>
    </xf>
    <xf numFmtId="0" fontId="0" fillId="7" borderId="12" xfId="0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center" vertical="top" wrapText="1"/>
    </xf>
    <xf numFmtId="0" fontId="37" fillId="7" borderId="11" xfId="0" applyFont="1" applyFill="1" applyBorder="1" applyAlignment="1" applyProtection="1">
      <alignment horizontal="center"/>
      <protection locked="0"/>
    </xf>
    <xf numFmtId="0" fontId="37" fillId="7" borderId="12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5" fillId="2" borderId="0" xfId="0" applyFont="1" applyFill="1" applyBorder="1" applyAlignment="1" applyProtection="1">
      <alignment horizontal="center" vertical="center" wrapText="1"/>
    </xf>
    <xf numFmtId="0" fontId="2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30" fillId="2" borderId="0" xfId="0" applyFont="1" applyFill="1" applyAlignment="1">
      <alignment horizontal="center"/>
    </xf>
    <xf numFmtId="0" fontId="30" fillId="2" borderId="11" xfId="0" applyFont="1" applyFill="1" applyBorder="1" applyAlignment="1" applyProtection="1">
      <alignment horizontal="center"/>
    </xf>
    <xf numFmtId="0" fontId="30" fillId="2" borderId="12" xfId="0" applyFont="1" applyFill="1" applyBorder="1" applyAlignment="1" applyProtection="1">
      <alignment horizontal="center"/>
    </xf>
    <xf numFmtId="0" fontId="21" fillId="2" borderId="0" xfId="0" applyFont="1" applyFill="1" applyAlignment="1" applyProtection="1">
      <alignment horizontal="right"/>
    </xf>
    <xf numFmtId="0" fontId="21" fillId="2" borderId="23" xfId="0" applyFont="1" applyFill="1" applyBorder="1" applyAlignment="1" applyProtection="1">
      <alignment horizontal="right"/>
    </xf>
    <xf numFmtId="0" fontId="23" fillId="2" borderId="0" xfId="0" applyFont="1" applyFill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8" fillId="2" borderId="0" xfId="0" applyFont="1" applyFill="1" applyBorder="1" applyAlignment="1" applyProtection="1">
      <alignment horizontal="center" vertical="top" wrapText="1"/>
    </xf>
    <xf numFmtId="0" fontId="8" fillId="2" borderId="8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61E-2"/>
          <c:y val="0.18355589573964981"/>
          <c:w val="0.93888888888888911"/>
          <c:h val="0.76548938671186251"/>
        </c:manualLayout>
      </c:layout>
      <c:barChart>
        <c:barDir val="bar"/>
        <c:grouping val="clustered"/>
        <c:varyColors val="0"/>
        <c:ser>
          <c:idx val="0"/>
          <c:order val="0"/>
          <c:tx>
            <c:v>Percentuale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'Compenso custode + delegato'!$E$25</c:f>
              <c:numCache>
                <c:formatCode>_(* #,##0.00_);_(* \(#,##0.00\);_(* "-"??_);_(@_)</c:formatCode>
                <c:ptCount val="1"/>
                <c:pt idx="0">
                  <c:v>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9803328"/>
        <c:axId val="329803720"/>
      </c:barChart>
      <c:catAx>
        <c:axId val="329803328"/>
        <c:scaling>
          <c:orientation val="minMax"/>
        </c:scaling>
        <c:delete val="0"/>
        <c:axPos val="l"/>
        <c:majorTickMark val="none"/>
        <c:minorTickMark val="none"/>
        <c:tickLblPos val="nextTo"/>
        <c:crossAx val="329803720"/>
        <c:crosses val="autoZero"/>
        <c:auto val="1"/>
        <c:lblAlgn val="ctr"/>
        <c:lblOffset val="100"/>
        <c:noMultiLvlLbl val="0"/>
      </c:catAx>
      <c:valAx>
        <c:axId val="329803720"/>
        <c:scaling>
          <c:orientation val="minMax"/>
          <c:max val="20"/>
          <c:min val="-50"/>
        </c:scaling>
        <c:delete val="1"/>
        <c:axPos val="b"/>
        <c:numFmt formatCode="@" sourceLinked="0"/>
        <c:majorTickMark val="none"/>
        <c:minorTickMark val="none"/>
        <c:tickLblPos val="none"/>
        <c:crossAx val="329803328"/>
        <c:crosses val="autoZero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7058826314531054"/>
          <c:w val="0.93449840524481653"/>
          <c:h val="0.66928101171128751"/>
        </c:manualLayout>
      </c:layout>
      <c:barChart>
        <c:barDir val="bar"/>
        <c:grouping val="clustered"/>
        <c:varyColors val="0"/>
        <c:ser>
          <c:idx val="0"/>
          <c:order val="0"/>
          <c:tx>
            <c:v>Percentuale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'Compenso custode + delegato'!$E$81</c:f>
              <c:numCache>
                <c:formatCode>_(* #,##0.00_);_(* \(#,##0.00\);_(* "-"??_);_(@_)</c:formatCode>
                <c:ptCount val="1"/>
                <c:pt idx="0">
                  <c:v>60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329804504"/>
        <c:axId val="329804896"/>
      </c:barChart>
      <c:catAx>
        <c:axId val="329804504"/>
        <c:scaling>
          <c:orientation val="minMax"/>
        </c:scaling>
        <c:delete val="0"/>
        <c:axPos val="l"/>
        <c:majorTickMark val="none"/>
        <c:minorTickMark val="none"/>
        <c:tickLblPos val="nextTo"/>
        <c:crossAx val="329804896"/>
        <c:crosses val="autoZero"/>
        <c:auto val="1"/>
        <c:lblAlgn val="ctr"/>
        <c:lblOffset val="100"/>
        <c:noMultiLvlLbl val="0"/>
      </c:catAx>
      <c:valAx>
        <c:axId val="329804896"/>
        <c:scaling>
          <c:orientation val="minMax"/>
          <c:max val="60"/>
          <c:min val="-60"/>
        </c:scaling>
        <c:delete val="1"/>
        <c:axPos val="b"/>
        <c:numFmt formatCode="@" sourceLinked="0"/>
        <c:majorTickMark val="none"/>
        <c:minorTickMark val="none"/>
        <c:tickLblPos val="none"/>
        <c:crossAx val="329804504"/>
        <c:crosses val="autoZero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207063</xdr:colOff>
      <xdr:row>21</xdr:row>
      <xdr:rowOff>24847</xdr:rowOff>
    </xdr:from>
    <xdr:to>
      <xdr:col>6</xdr:col>
      <xdr:colOff>530085</xdr:colOff>
      <xdr:row>23</xdr:row>
      <xdr:rowOff>99390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165650</xdr:colOff>
      <xdr:row>77</xdr:row>
      <xdr:rowOff>24847</xdr:rowOff>
    </xdr:from>
    <xdr:to>
      <xdr:col>7</xdr:col>
      <xdr:colOff>670892</xdr:colOff>
      <xdr:row>79</xdr:row>
      <xdr:rowOff>66260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pageSetUpPr fitToPage="1"/>
  </sheetPr>
  <dimension ref="A1:N136"/>
  <sheetViews>
    <sheetView topLeftCell="A52" zoomScale="115" zoomScaleNormal="115" workbookViewId="0">
      <selection activeCell="B113" sqref="B113"/>
    </sheetView>
  </sheetViews>
  <sheetFormatPr defaultRowHeight="15" x14ac:dyDescent="0.25"/>
  <cols>
    <col min="1" max="1" width="31.140625" customWidth="1"/>
    <col min="2" max="2" width="16.28515625" bestFit="1" customWidth="1"/>
    <col min="3" max="3" width="11" customWidth="1"/>
    <col min="4" max="4" width="10.5703125" bestFit="1" customWidth="1"/>
    <col min="5" max="5" width="12.28515625" bestFit="1" customWidth="1"/>
    <col min="6" max="6" width="17" customWidth="1"/>
    <col min="7" max="7" width="13.5703125" customWidth="1"/>
    <col min="8" max="8" width="13" customWidth="1"/>
    <col min="9" max="11" width="0" hidden="1" customWidth="1"/>
    <col min="12" max="12" width="9.7109375" hidden="1" customWidth="1"/>
  </cols>
  <sheetData>
    <row r="1" spans="1:14" ht="18.75" x14ac:dyDescent="0.3">
      <c r="A1" s="174" t="s">
        <v>177</v>
      </c>
      <c r="B1" s="175"/>
      <c r="C1" s="175"/>
      <c r="D1" s="175"/>
      <c r="E1" s="175"/>
      <c r="F1" s="175"/>
      <c r="G1" s="175"/>
      <c r="H1" s="175"/>
    </row>
    <row r="2" spans="1:14" x14ac:dyDescent="0.25">
      <c r="A2" s="176" t="s">
        <v>178</v>
      </c>
      <c r="B2" s="177"/>
      <c r="C2" s="177"/>
      <c r="D2" s="177"/>
      <c r="E2" s="177"/>
      <c r="F2" s="177"/>
      <c r="G2" s="177"/>
      <c r="H2" s="177"/>
    </row>
    <row r="3" spans="1:14" x14ac:dyDescent="0.25">
      <c r="A3" s="181" t="s">
        <v>211</v>
      </c>
      <c r="B3" s="181"/>
      <c r="C3" s="181"/>
      <c r="D3" s="181"/>
      <c r="E3" s="181"/>
      <c r="F3" s="181"/>
      <c r="G3" s="181"/>
      <c r="H3" s="181"/>
    </row>
    <row r="4" spans="1:14" x14ac:dyDescent="0.25">
      <c r="A4" s="64"/>
      <c r="B4" s="64"/>
      <c r="C4" s="64"/>
      <c r="D4" s="64"/>
      <c r="E4" s="64"/>
      <c r="F4" s="64"/>
      <c r="G4" s="64"/>
      <c r="H4" s="64"/>
    </row>
    <row r="5" spans="1:14" x14ac:dyDescent="0.25">
      <c r="A5" s="80" t="s">
        <v>179</v>
      </c>
      <c r="B5" s="81"/>
      <c r="C5" s="64"/>
      <c r="D5" s="64"/>
      <c r="E5" s="64"/>
      <c r="F5" s="64"/>
      <c r="G5" s="64"/>
      <c r="H5" s="64"/>
    </row>
    <row r="6" spans="1:14" x14ac:dyDescent="0.25">
      <c r="A6" s="80" t="s">
        <v>180</v>
      </c>
      <c r="B6" s="178"/>
      <c r="C6" s="179"/>
      <c r="D6" s="179"/>
      <c r="E6" s="179"/>
      <c r="F6" s="180"/>
      <c r="G6" s="64"/>
      <c r="H6" s="64"/>
    </row>
    <row r="7" spans="1:14" x14ac:dyDescent="0.25">
      <c r="A7" s="80" t="s">
        <v>181</v>
      </c>
      <c r="B7" s="178"/>
      <c r="C7" s="179"/>
      <c r="D7" s="179"/>
      <c r="E7" s="179"/>
      <c r="F7" s="180"/>
      <c r="G7" s="64"/>
      <c r="H7" s="64"/>
    </row>
    <row r="8" spans="1:14" x14ac:dyDescent="0.25">
      <c r="A8" s="80" t="s">
        <v>182</v>
      </c>
      <c r="B8" s="178"/>
      <c r="C8" s="179"/>
      <c r="D8" s="180"/>
      <c r="E8" s="64"/>
      <c r="F8" s="64"/>
      <c r="G8" s="64"/>
      <c r="H8" s="64"/>
    </row>
    <row r="9" spans="1:14" x14ac:dyDescent="0.25">
      <c r="A9" s="94" t="s">
        <v>198</v>
      </c>
      <c r="B9" s="178"/>
      <c r="C9" s="179"/>
      <c r="D9" s="180"/>
      <c r="E9" s="64"/>
      <c r="F9" s="138"/>
      <c r="G9" s="1"/>
      <c r="H9" s="138"/>
    </row>
    <row r="10" spans="1:14" s="72" customFormat="1" ht="15.75" thickBot="1" x14ac:dyDescent="0.3">
      <c r="A10" s="87"/>
      <c r="B10" s="87"/>
      <c r="C10" s="87"/>
      <c r="D10" s="87"/>
      <c r="E10" s="87"/>
      <c r="F10" s="87"/>
      <c r="G10" s="87"/>
      <c r="H10" s="87"/>
      <c r="L10" s="88"/>
      <c r="M10" s="89"/>
      <c r="N10" s="88"/>
    </row>
    <row r="11" spans="1:14" s="72" customFormat="1" ht="15.75" thickTop="1" x14ac:dyDescent="0.25">
      <c r="A11" s="12"/>
      <c r="B11" s="12"/>
      <c r="C11" s="109" t="s">
        <v>206</v>
      </c>
      <c r="D11" s="135"/>
      <c r="E11" s="12"/>
      <c r="F11" s="135"/>
      <c r="G11" s="42" t="s">
        <v>161</v>
      </c>
      <c r="H11" s="135"/>
      <c r="L11" s="88"/>
      <c r="M11" s="89"/>
      <c r="N11" s="88"/>
    </row>
    <row r="12" spans="1:14" s="72" customFormat="1" ht="26.25" x14ac:dyDescent="0.4">
      <c r="A12" s="150" t="s">
        <v>162</v>
      </c>
      <c r="B12" s="150"/>
      <c r="C12" s="102" t="s">
        <v>202</v>
      </c>
      <c r="D12" s="135"/>
      <c r="E12" s="12"/>
      <c r="F12" s="135"/>
      <c r="G12" s="41">
        <v>250000</v>
      </c>
      <c r="H12" s="135"/>
      <c r="L12" s="88"/>
      <c r="M12" s="89"/>
      <c r="N12" s="88"/>
    </row>
    <row r="13" spans="1:14" x14ac:dyDescent="0.25">
      <c r="A13" s="1"/>
      <c r="B13" s="31"/>
      <c r="C13" s="31"/>
      <c r="D13" s="31"/>
      <c r="E13" s="31"/>
      <c r="F13" s="31"/>
      <c r="G13" s="139" t="s">
        <v>218</v>
      </c>
      <c r="H13" s="31"/>
      <c r="L13" s="82"/>
      <c r="M13" s="83"/>
      <c r="N13" s="82"/>
    </row>
    <row r="14" spans="1:14" x14ac:dyDescent="0.25">
      <c r="A14" s="1"/>
      <c r="B14" s="32"/>
      <c r="C14" s="184" t="s">
        <v>183</v>
      </c>
      <c r="D14" s="184"/>
      <c r="E14" s="98"/>
      <c r="F14" s="32" t="s">
        <v>184</v>
      </c>
      <c r="G14" s="1"/>
      <c r="H14" s="32"/>
      <c r="L14" s="82"/>
      <c r="M14" s="84"/>
      <c r="N14" s="82"/>
    </row>
    <row r="15" spans="1:14" ht="15.75" thickBot="1" x14ac:dyDescent="0.3">
      <c r="A15" s="33" t="s">
        <v>192</v>
      </c>
      <c r="B15" s="31"/>
      <c r="C15" s="31"/>
      <c r="D15" s="31"/>
      <c r="E15" s="31"/>
      <c r="F15" s="31"/>
      <c r="G15" s="31"/>
      <c r="H15" s="31"/>
      <c r="L15" s="82"/>
      <c r="M15" s="83"/>
      <c r="N15" s="82"/>
    </row>
    <row r="16" spans="1:14" ht="15.75" thickBot="1" x14ac:dyDescent="0.3">
      <c r="A16" s="31"/>
      <c r="B16" s="40">
        <v>0</v>
      </c>
      <c r="C16" s="31"/>
      <c r="D16" s="1"/>
      <c r="E16" s="31"/>
      <c r="F16" s="31"/>
      <c r="G16" s="31"/>
      <c r="H16" s="31"/>
      <c r="L16" s="85"/>
      <c r="M16" s="84"/>
      <c r="N16" s="82"/>
    </row>
    <row r="17" spans="1:14" x14ac:dyDescent="0.25">
      <c r="A17" s="31"/>
      <c r="B17" s="31"/>
      <c r="C17" s="31"/>
      <c r="D17" s="31"/>
      <c r="E17" s="34">
        <v>-0.5</v>
      </c>
      <c r="F17" s="31"/>
      <c r="G17" s="34">
        <v>0.2</v>
      </c>
      <c r="H17" s="31"/>
      <c r="L17" s="82"/>
      <c r="M17" s="83"/>
      <c r="N17" s="82"/>
    </row>
    <row r="18" spans="1:14" ht="15.75" thickBot="1" x14ac:dyDescent="0.3">
      <c r="A18" s="31" t="s">
        <v>30</v>
      </c>
      <c r="B18" s="31"/>
      <c r="C18" s="31"/>
      <c r="D18" s="31"/>
      <c r="E18" s="35" t="s">
        <v>16</v>
      </c>
      <c r="F18" s="35" t="s">
        <v>17</v>
      </c>
      <c r="G18" s="35" t="s">
        <v>18</v>
      </c>
      <c r="H18" s="31"/>
      <c r="L18" s="82"/>
      <c r="M18" s="86"/>
      <c r="N18" s="82"/>
    </row>
    <row r="19" spans="1:14" x14ac:dyDescent="0.25">
      <c r="A19" s="31"/>
      <c r="B19" s="31"/>
      <c r="C19" s="31"/>
      <c r="D19" s="44" t="s">
        <v>159</v>
      </c>
      <c r="E19" s="36">
        <f>'Compensi custode per esteso'!G21</f>
        <v>1324.999875</v>
      </c>
      <c r="F19" s="36">
        <f>'Compensi custode per esteso'!H21</f>
        <v>2649.9997499999999</v>
      </c>
      <c r="G19" s="36">
        <f>'Compensi custode per esteso'!I21</f>
        <v>3179.9996999999998</v>
      </c>
      <c r="H19" s="31"/>
      <c r="L19" s="82"/>
      <c r="M19" s="83"/>
      <c r="N19" s="82"/>
    </row>
    <row r="20" spans="1:14" x14ac:dyDescent="0.25">
      <c r="A20" s="31" t="s">
        <v>160</v>
      </c>
      <c r="B20" s="31"/>
      <c r="C20" s="31"/>
      <c r="D20" s="31"/>
      <c r="E20" s="31">
        <f>'Compensi custode per esteso'!G29</f>
        <v>0</v>
      </c>
      <c r="F20" s="31">
        <f>E20</f>
        <v>0</v>
      </c>
      <c r="G20" s="31">
        <f>E20</f>
        <v>0</v>
      </c>
      <c r="H20" s="31"/>
      <c r="L20" s="82"/>
      <c r="M20" s="86"/>
      <c r="N20" s="82"/>
    </row>
    <row r="21" spans="1:14" x14ac:dyDescent="0.25">
      <c r="A21" s="31" t="s">
        <v>32</v>
      </c>
      <c r="B21" s="31"/>
      <c r="C21" s="31"/>
      <c r="D21" s="1"/>
      <c r="E21" s="37">
        <f>E19+E20</f>
        <v>1324.999875</v>
      </c>
      <c r="F21" s="37">
        <f>F19+F20</f>
        <v>2649.9997499999999</v>
      </c>
      <c r="G21" s="37">
        <f>G19+G20</f>
        <v>3179.9996999999998</v>
      </c>
      <c r="H21" s="31"/>
      <c r="L21" s="82"/>
      <c r="M21" s="82"/>
      <c r="N21" s="82"/>
    </row>
    <row r="22" spans="1:14" x14ac:dyDescent="0.25">
      <c r="A22" s="31"/>
      <c r="B22" s="31"/>
      <c r="C22" s="31"/>
      <c r="D22" s="1"/>
      <c r="E22" s="56"/>
      <c r="F22" s="56"/>
      <c r="G22" s="56"/>
      <c r="H22" s="31"/>
      <c r="L22" s="82"/>
      <c r="M22" s="82"/>
      <c r="N22" s="82"/>
    </row>
    <row r="23" spans="1:14" x14ac:dyDescent="0.25">
      <c r="A23" s="31"/>
      <c r="B23" s="31"/>
      <c r="C23" s="31"/>
      <c r="D23" s="1"/>
      <c r="E23" s="56"/>
      <c r="F23" s="56"/>
      <c r="G23" s="56"/>
      <c r="H23" s="31"/>
      <c r="L23" s="82"/>
      <c r="M23" s="82"/>
      <c r="N23" s="82"/>
    </row>
    <row r="24" spans="1:14" x14ac:dyDescent="0.25">
      <c r="A24" s="31"/>
      <c r="B24" s="31"/>
      <c r="C24" s="31"/>
      <c r="D24" s="1"/>
      <c r="E24" s="56"/>
      <c r="F24" s="56"/>
      <c r="G24" s="56"/>
      <c r="H24" s="31"/>
      <c r="L24" s="82"/>
      <c r="M24" s="82"/>
      <c r="N24" s="82"/>
    </row>
    <row r="25" spans="1:14" x14ac:dyDescent="0.25">
      <c r="A25" s="140" t="s">
        <v>241</v>
      </c>
      <c r="B25" s="108"/>
      <c r="C25" s="108"/>
      <c r="D25" s="1"/>
      <c r="E25" s="59">
        <v>10</v>
      </c>
      <c r="F25" s="56">
        <f>F21+(F21*E25%)</f>
        <v>2914.9997250000001</v>
      </c>
      <c r="G25" s="56"/>
      <c r="H25" s="31"/>
      <c r="L25" s="82"/>
      <c r="M25" s="82"/>
      <c r="N25" s="82"/>
    </row>
    <row r="26" spans="1:14" x14ac:dyDescent="0.25">
      <c r="A26" s="31"/>
      <c r="B26" s="31"/>
      <c r="C26" s="31"/>
      <c r="D26" s="1"/>
      <c r="E26" s="56"/>
      <c r="F26" s="56"/>
      <c r="G26" s="56"/>
      <c r="H26" s="31"/>
      <c r="L26" s="82"/>
      <c r="M26" s="82"/>
      <c r="N26" s="82"/>
    </row>
    <row r="27" spans="1:14" x14ac:dyDescent="0.25">
      <c r="A27" s="1" t="s">
        <v>34</v>
      </c>
      <c r="B27" s="1"/>
      <c r="C27" s="1"/>
      <c r="D27" s="1"/>
      <c r="E27" s="60"/>
      <c r="F27" s="39">
        <f>F25+(F25*E27%)</f>
        <v>2914.9997250000001</v>
      </c>
      <c r="G27" s="31"/>
      <c r="H27" s="31"/>
      <c r="L27" s="82"/>
      <c r="M27" s="82"/>
      <c r="N27" s="82"/>
    </row>
    <row r="28" spans="1:14" x14ac:dyDescent="0.25">
      <c r="A28" s="1"/>
      <c r="B28" s="1"/>
      <c r="C28" s="1"/>
      <c r="D28" s="1"/>
      <c r="E28" s="95"/>
      <c r="F28" s="39"/>
      <c r="G28" s="31"/>
      <c r="H28" s="31"/>
      <c r="L28" s="82"/>
      <c r="M28" s="82"/>
      <c r="N28" s="82"/>
    </row>
    <row r="29" spans="1:14" x14ac:dyDescent="0.25">
      <c r="A29" s="185" t="s">
        <v>227</v>
      </c>
      <c r="B29" s="185"/>
      <c r="C29" s="31"/>
      <c r="D29" s="31"/>
      <c r="E29" s="36"/>
      <c r="F29" s="39">
        <f>F27*0.1</f>
        <v>291.49997250000001</v>
      </c>
      <c r="G29" s="36"/>
      <c r="H29" s="31"/>
    </row>
    <row r="30" spans="1:14" x14ac:dyDescent="0.25">
      <c r="A30" s="33" t="s">
        <v>37</v>
      </c>
      <c r="B30" s="31"/>
      <c r="C30" s="31"/>
      <c r="D30" s="31"/>
      <c r="E30" s="37"/>
      <c r="F30" s="37">
        <f>F27+F29</f>
        <v>3206.4996975000004</v>
      </c>
      <c r="G30" s="141">
        <f>IF(C12="si",F30,0)</f>
        <v>3206.4996975000004</v>
      </c>
      <c r="H30" s="31"/>
    </row>
    <row r="31" spans="1:14" ht="15.75" thickBot="1" x14ac:dyDescent="0.3">
      <c r="A31" s="33" t="s">
        <v>226</v>
      </c>
      <c r="B31" s="31"/>
      <c r="C31" s="31"/>
      <c r="D31" s="31"/>
      <c r="E31" s="66"/>
      <c r="F31" s="56"/>
      <c r="G31" s="6"/>
      <c r="H31" s="31"/>
    </row>
    <row r="32" spans="1:14" x14ac:dyDescent="0.25">
      <c r="A32" s="152" t="s">
        <v>228</v>
      </c>
      <c r="B32" s="153"/>
      <c r="C32" s="153"/>
      <c r="D32" s="153"/>
      <c r="E32" s="153"/>
      <c r="F32" s="153"/>
      <c r="G32" s="153"/>
      <c r="H32" s="154"/>
    </row>
    <row r="33" spans="1:11" x14ac:dyDescent="0.25">
      <c r="A33" s="155"/>
      <c r="B33" s="156"/>
      <c r="C33" s="156"/>
      <c r="D33" s="156"/>
      <c r="E33" s="156"/>
      <c r="F33" s="156"/>
      <c r="G33" s="156"/>
      <c r="H33" s="157"/>
    </row>
    <row r="34" spans="1:11" ht="15.75" thickBot="1" x14ac:dyDescent="0.3">
      <c r="A34" s="158"/>
      <c r="B34" s="159"/>
      <c r="C34" s="159"/>
      <c r="D34" s="159"/>
      <c r="E34" s="159"/>
      <c r="F34" s="159"/>
      <c r="G34" s="159"/>
      <c r="H34" s="160"/>
    </row>
    <row r="35" spans="1:11" x14ac:dyDescent="0.25">
      <c r="A35" s="68"/>
      <c r="B35" s="68"/>
      <c r="C35" s="68"/>
      <c r="D35" s="68"/>
      <c r="E35" s="68"/>
      <c r="F35" s="68"/>
      <c r="G35" s="68"/>
      <c r="H35" s="68"/>
      <c r="K35" s="72"/>
    </row>
    <row r="36" spans="1:11" x14ac:dyDescent="0.25">
      <c r="A36" s="166" t="s">
        <v>199</v>
      </c>
      <c r="B36" s="166"/>
      <c r="C36" s="166"/>
      <c r="D36" s="166"/>
      <c r="E36" s="166"/>
      <c r="F36" s="166"/>
      <c r="G36" s="68"/>
      <c r="H36" s="68"/>
      <c r="K36" s="72"/>
    </row>
    <row r="37" spans="1:11" ht="15" customHeight="1" x14ac:dyDescent="0.25">
      <c r="A37" s="167"/>
      <c r="B37" s="167"/>
      <c r="C37" s="167"/>
      <c r="D37" s="167"/>
      <c r="E37" s="167"/>
      <c r="F37" s="167"/>
      <c r="G37" s="68"/>
      <c r="H37" s="68"/>
    </row>
    <row r="38" spans="1:11" x14ac:dyDescent="0.25">
      <c r="A38" s="161" t="s">
        <v>229</v>
      </c>
      <c r="B38" s="161"/>
      <c r="C38" s="161"/>
      <c r="D38" s="161"/>
      <c r="E38" s="161"/>
      <c r="F38" s="161"/>
      <c r="G38" s="69">
        <v>50</v>
      </c>
      <c r="H38" s="68"/>
    </row>
    <row r="39" spans="1:11" x14ac:dyDescent="0.25">
      <c r="A39" s="162"/>
      <c r="B39" s="162"/>
      <c r="C39" s="162"/>
      <c r="D39" s="162"/>
      <c r="E39" s="162"/>
      <c r="F39" s="162"/>
      <c r="G39" s="69"/>
      <c r="H39" s="68"/>
    </row>
    <row r="40" spans="1:11" x14ac:dyDescent="0.25">
      <c r="A40" s="162"/>
      <c r="B40" s="162"/>
      <c r="C40" s="162"/>
      <c r="D40" s="162"/>
      <c r="E40" s="162"/>
      <c r="F40" s="162"/>
      <c r="G40" s="69"/>
      <c r="H40" s="68"/>
    </row>
    <row r="41" spans="1:11" x14ac:dyDescent="0.25">
      <c r="A41" s="163"/>
      <c r="B41" s="163"/>
      <c r="C41" s="163"/>
      <c r="D41" s="163"/>
      <c r="E41" s="163"/>
      <c r="F41" s="163"/>
      <c r="G41" s="69"/>
      <c r="H41" s="68"/>
    </row>
    <row r="42" spans="1:11" x14ac:dyDescent="0.25">
      <c r="A42" s="164" t="s">
        <v>230</v>
      </c>
      <c r="B42" s="164"/>
      <c r="C42" s="164"/>
      <c r="D42" s="164"/>
      <c r="E42" s="164"/>
      <c r="F42" s="165"/>
      <c r="G42" s="99">
        <f>G38+G39+G40+G41</f>
        <v>50</v>
      </c>
      <c r="H42" s="68"/>
    </row>
    <row r="43" spans="1:11" ht="15.75" thickBot="1" x14ac:dyDescent="0.3">
      <c r="A43" s="71"/>
      <c r="B43" s="71"/>
      <c r="C43" s="71"/>
      <c r="D43" s="71"/>
      <c r="E43" s="71"/>
      <c r="F43" s="71"/>
      <c r="G43" s="71"/>
      <c r="H43" s="71"/>
    </row>
    <row r="44" spans="1:11" ht="15.75" thickTop="1" x14ac:dyDescent="0.25">
      <c r="A44" s="33"/>
      <c r="B44" s="31"/>
      <c r="C44" s="31"/>
      <c r="D44" s="31"/>
      <c r="E44" s="100" t="s">
        <v>206</v>
      </c>
      <c r="F44" s="56"/>
      <c r="G44" s="56"/>
      <c r="H44" s="31"/>
    </row>
    <row r="45" spans="1:11" ht="26.25" x14ac:dyDescent="0.4">
      <c r="A45" s="67" t="s">
        <v>163</v>
      </c>
      <c r="B45" s="1"/>
      <c r="C45" s="1"/>
      <c r="D45" s="31"/>
      <c r="E45" s="102" t="s">
        <v>202</v>
      </c>
      <c r="F45" s="31"/>
      <c r="G45" s="56"/>
      <c r="H45" s="31"/>
    </row>
    <row r="46" spans="1:11" x14ac:dyDescent="0.25">
      <c r="A46" s="108" t="s">
        <v>231</v>
      </c>
      <c r="B46" s="108"/>
      <c r="C46" s="31"/>
      <c r="D46" s="31"/>
      <c r="E46" s="56"/>
      <c r="F46" s="56"/>
      <c r="G46" s="56"/>
      <c r="H46" s="31"/>
    </row>
    <row r="47" spans="1:11" x14ac:dyDescent="0.25">
      <c r="A47" s="188" t="s">
        <v>232</v>
      </c>
      <c r="B47" s="188"/>
      <c r="C47" s="188"/>
      <c r="D47" s="188"/>
      <c r="E47" s="188"/>
      <c r="F47" s="188"/>
      <c r="G47" s="188"/>
      <c r="H47" s="31"/>
    </row>
    <row r="48" spans="1:11" x14ac:dyDescent="0.25">
      <c r="A48" s="188"/>
      <c r="B48" s="188"/>
      <c r="C48" s="188"/>
      <c r="D48" s="188"/>
      <c r="E48" s="188"/>
      <c r="F48" s="188"/>
      <c r="G48" s="188"/>
      <c r="H48" s="31"/>
    </row>
    <row r="49" spans="1:11" ht="15" customHeight="1" x14ac:dyDescent="0.25">
      <c r="A49" s="168" t="s">
        <v>201</v>
      </c>
      <c r="B49" s="168"/>
      <c r="C49" s="168"/>
      <c r="D49" s="168"/>
      <c r="E49" s="12"/>
      <c r="F49" s="12"/>
      <c r="G49" s="56"/>
      <c r="H49" s="31"/>
    </row>
    <row r="50" spans="1:11" ht="15" customHeight="1" x14ac:dyDescent="0.25">
      <c r="A50" s="168" t="s">
        <v>203</v>
      </c>
      <c r="B50" s="168"/>
      <c r="C50" s="168"/>
      <c r="D50" s="168"/>
      <c r="E50" s="12"/>
      <c r="F50" s="12"/>
      <c r="G50" s="56"/>
      <c r="H50" s="31"/>
    </row>
    <row r="51" spans="1:11" ht="15" customHeight="1" x14ac:dyDescent="0.25">
      <c r="A51" s="168" t="s">
        <v>204</v>
      </c>
      <c r="B51" s="168"/>
      <c r="C51" s="168"/>
      <c r="D51" s="168"/>
      <c r="E51" s="12"/>
      <c r="F51" s="12"/>
      <c r="G51" s="56"/>
      <c r="H51" s="31"/>
    </row>
    <row r="52" spans="1:11" ht="15" customHeight="1" x14ac:dyDescent="0.25">
      <c r="A52" s="169" t="s">
        <v>205</v>
      </c>
      <c r="B52" s="169"/>
      <c r="C52" s="169"/>
      <c r="D52" s="169"/>
      <c r="E52" s="12"/>
      <c r="F52" s="12"/>
      <c r="G52" s="56"/>
      <c r="H52" s="31"/>
    </row>
    <row r="53" spans="1:11" ht="15" customHeight="1" x14ac:dyDescent="0.25">
      <c r="A53" s="107" t="s">
        <v>219</v>
      </c>
      <c r="B53" s="107" t="s">
        <v>221</v>
      </c>
      <c r="C53" s="172" t="s">
        <v>222</v>
      </c>
      <c r="D53" s="172"/>
      <c r="E53" s="121" t="s">
        <v>223</v>
      </c>
      <c r="F53" s="12"/>
      <c r="G53" s="56"/>
      <c r="H53" s="31"/>
    </row>
    <row r="54" spans="1:11" ht="15" customHeight="1" x14ac:dyDescent="0.25">
      <c r="A54" s="107" t="s">
        <v>224</v>
      </c>
      <c r="B54" s="122">
        <v>500</v>
      </c>
      <c r="C54" s="173">
        <v>750</v>
      </c>
      <c r="D54" s="173"/>
      <c r="E54" s="123">
        <v>1000</v>
      </c>
      <c r="F54" s="12"/>
      <c r="G54" s="56"/>
      <c r="H54" s="31"/>
    </row>
    <row r="55" spans="1:11" ht="15" customHeight="1" x14ac:dyDescent="0.25">
      <c r="A55" s="107" t="s">
        <v>220</v>
      </c>
      <c r="B55" s="122">
        <v>1000</v>
      </c>
      <c r="C55" s="173">
        <v>1500</v>
      </c>
      <c r="D55" s="173"/>
      <c r="E55" s="123">
        <v>2000</v>
      </c>
      <c r="F55" s="12"/>
      <c r="G55" s="56"/>
      <c r="H55" s="31"/>
    </row>
    <row r="56" spans="1:11" ht="15" customHeight="1" x14ac:dyDescent="0.25">
      <c r="A56" s="107" t="s">
        <v>215</v>
      </c>
      <c r="B56" s="122">
        <v>1000</v>
      </c>
      <c r="C56" s="173">
        <v>1500</v>
      </c>
      <c r="D56" s="173"/>
      <c r="E56" s="123">
        <v>2000</v>
      </c>
      <c r="F56" s="12"/>
      <c r="G56" s="56"/>
      <c r="H56" s="31"/>
    </row>
    <row r="57" spans="1:11" ht="15" customHeight="1" x14ac:dyDescent="0.25">
      <c r="A57" s="107" t="s">
        <v>216</v>
      </c>
      <c r="B57" s="122">
        <v>1000</v>
      </c>
      <c r="C57" s="173">
        <v>1500</v>
      </c>
      <c r="D57" s="173"/>
      <c r="E57" s="123">
        <v>2000</v>
      </c>
      <c r="F57" s="12"/>
      <c r="G57" s="56"/>
      <c r="H57" s="31"/>
    </row>
    <row r="58" spans="1:11" ht="15" customHeight="1" x14ac:dyDescent="0.25">
      <c r="A58" s="169" t="s">
        <v>233</v>
      </c>
      <c r="B58" s="169"/>
      <c r="C58" s="169"/>
      <c r="D58" s="169"/>
      <c r="E58" s="169"/>
      <c r="F58" s="169"/>
      <c r="G58" s="169"/>
      <c r="H58" s="169"/>
    </row>
    <row r="59" spans="1:11" ht="15" customHeight="1" x14ac:dyDescent="0.25">
      <c r="A59" s="186" t="s">
        <v>234</v>
      </c>
      <c r="B59" s="186"/>
      <c r="C59" s="186"/>
      <c r="D59" s="186"/>
      <c r="E59" s="186"/>
      <c r="F59" s="186"/>
      <c r="G59" s="186"/>
      <c r="H59" s="186"/>
    </row>
    <row r="60" spans="1:11" ht="15" customHeight="1" x14ac:dyDescent="0.25">
      <c r="A60" s="186"/>
      <c r="B60" s="186"/>
      <c r="C60" s="186"/>
      <c r="D60" s="186"/>
      <c r="E60" s="186"/>
      <c r="F60" s="186"/>
      <c r="G60" s="186"/>
      <c r="H60" s="186"/>
    </row>
    <row r="61" spans="1:11" x14ac:dyDescent="0.25">
      <c r="A61" s="57"/>
      <c r="B61" s="31"/>
      <c r="C61" s="31"/>
      <c r="D61" s="31"/>
      <c r="E61" s="56"/>
      <c r="F61" s="56"/>
      <c r="G61" s="187" t="s">
        <v>225</v>
      </c>
      <c r="H61" s="31"/>
    </row>
    <row r="62" spans="1:11" x14ac:dyDescent="0.25">
      <c r="A62" s="110" t="s">
        <v>212</v>
      </c>
      <c r="B62" s="33" t="s">
        <v>213</v>
      </c>
      <c r="C62" s="33" t="s">
        <v>214</v>
      </c>
      <c r="D62" s="33" t="s">
        <v>214</v>
      </c>
      <c r="E62" s="56" t="s">
        <v>215</v>
      </c>
      <c r="F62" s="56" t="s">
        <v>216</v>
      </c>
      <c r="G62" s="187"/>
      <c r="H62" s="56" t="s">
        <v>171</v>
      </c>
    </row>
    <row r="63" spans="1:11" x14ac:dyDescent="0.25">
      <c r="A63" s="57"/>
      <c r="B63" s="31" t="s">
        <v>217</v>
      </c>
      <c r="C63" s="106" t="s">
        <v>206</v>
      </c>
      <c r="D63" s="106" t="s">
        <v>206</v>
      </c>
      <c r="E63" s="106" t="s">
        <v>206</v>
      </c>
      <c r="F63" s="106" t="s">
        <v>206</v>
      </c>
      <c r="G63" s="106" t="s">
        <v>206</v>
      </c>
      <c r="H63" s="56"/>
    </row>
    <row r="64" spans="1:11" ht="15.75" thickBot="1" x14ac:dyDescent="0.3">
      <c r="A64" s="111">
        <v>1</v>
      </c>
      <c r="B64" s="113">
        <v>50000</v>
      </c>
      <c r="C64" s="116" t="s">
        <v>202</v>
      </c>
      <c r="D64" s="116" t="s">
        <v>202</v>
      </c>
      <c r="E64" s="117" t="s">
        <v>202</v>
      </c>
      <c r="F64" s="127" t="s">
        <v>202</v>
      </c>
      <c r="G64" s="129"/>
      <c r="H64" s="115">
        <f>IF(B64&gt;0,'Calcolo scaglioni'!AD16,0)</f>
        <v>3500</v>
      </c>
      <c r="K64" t="s">
        <v>202</v>
      </c>
    </row>
    <row r="65" spans="1:11" ht="16.5" thickTop="1" thickBot="1" x14ac:dyDescent="0.3">
      <c r="A65" s="112">
        <v>2</v>
      </c>
      <c r="B65" s="114">
        <v>0</v>
      </c>
      <c r="C65" s="118" t="s">
        <v>218</v>
      </c>
      <c r="D65" s="118" t="s">
        <v>218</v>
      </c>
      <c r="E65" s="119" t="s">
        <v>202</v>
      </c>
      <c r="F65" s="119" t="s">
        <v>218</v>
      </c>
      <c r="G65" s="128" t="s">
        <v>218</v>
      </c>
      <c r="H65" s="115">
        <f>IF(B65&gt;0,'Calcolo scaglioni'!AD17,0)</f>
        <v>0</v>
      </c>
      <c r="K65" t="s">
        <v>218</v>
      </c>
    </row>
    <row r="66" spans="1:11" ht="16.5" thickTop="1" thickBot="1" x14ac:dyDescent="0.3">
      <c r="A66" s="112">
        <f t="shared" ref="A66:A73" si="0">A65+1</f>
        <v>3</v>
      </c>
      <c r="B66" s="114"/>
      <c r="C66" s="118" t="s">
        <v>218</v>
      </c>
      <c r="D66" s="118" t="s">
        <v>218</v>
      </c>
      <c r="E66" s="119" t="s">
        <v>202</v>
      </c>
      <c r="F66" s="119" t="s">
        <v>218</v>
      </c>
      <c r="G66" s="126" t="s">
        <v>218</v>
      </c>
      <c r="H66" s="115">
        <f>IF(B66&gt;0,'Calcolo scaglioni'!AD18,0)</f>
        <v>0</v>
      </c>
    </row>
    <row r="67" spans="1:11" ht="16.5" thickTop="1" thickBot="1" x14ac:dyDescent="0.3">
      <c r="A67" s="112">
        <f t="shared" si="0"/>
        <v>4</v>
      </c>
      <c r="B67" s="114"/>
      <c r="C67" s="118"/>
      <c r="D67" s="118"/>
      <c r="E67" s="119"/>
      <c r="F67" s="119"/>
      <c r="G67" s="126"/>
      <c r="H67" s="115">
        <f>IF(B67&gt;0,'Calcolo scaglioni'!AD19,0)</f>
        <v>0</v>
      </c>
    </row>
    <row r="68" spans="1:11" ht="16.5" thickTop="1" thickBot="1" x14ac:dyDescent="0.3">
      <c r="A68" s="112">
        <f t="shared" si="0"/>
        <v>5</v>
      </c>
      <c r="B68" s="114"/>
      <c r="C68" s="118"/>
      <c r="D68" s="118"/>
      <c r="E68" s="119"/>
      <c r="F68" s="119"/>
      <c r="G68" s="126"/>
      <c r="H68" s="115">
        <f>IF(B68&gt;0,'Calcolo scaglioni'!AD20,0)</f>
        <v>0</v>
      </c>
    </row>
    <row r="69" spans="1:11" ht="16.5" thickTop="1" thickBot="1" x14ac:dyDescent="0.3">
      <c r="A69" s="112">
        <f t="shared" si="0"/>
        <v>6</v>
      </c>
      <c r="B69" s="114"/>
      <c r="C69" s="118"/>
      <c r="D69" s="118"/>
      <c r="E69" s="120"/>
      <c r="F69" s="120"/>
      <c r="G69" s="126"/>
      <c r="H69" s="115">
        <f>IF(B69&gt;0,'Calcolo scaglioni'!AD21,0)</f>
        <v>0</v>
      </c>
    </row>
    <row r="70" spans="1:11" ht="16.5" thickTop="1" thickBot="1" x14ac:dyDescent="0.3">
      <c r="A70" s="112">
        <f t="shared" si="0"/>
        <v>7</v>
      </c>
      <c r="B70" s="114"/>
      <c r="C70" s="118"/>
      <c r="D70" s="118"/>
      <c r="E70" s="120"/>
      <c r="F70" s="120"/>
      <c r="G70" s="126"/>
      <c r="H70" s="115">
        <f>IF(B70&gt;0,'Calcolo scaglioni'!AD22,0)</f>
        <v>0</v>
      </c>
    </row>
    <row r="71" spans="1:11" ht="16.5" thickTop="1" thickBot="1" x14ac:dyDescent="0.3">
      <c r="A71" s="112">
        <f>A70+1</f>
        <v>8</v>
      </c>
      <c r="B71" s="114"/>
      <c r="C71" s="118"/>
      <c r="D71" s="118"/>
      <c r="E71" s="120"/>
      <c r="F71" s="120"/>
      <c r="G71" s="126"/>
      <c r="H71" s="115">
        <f>IF(B71&gt;0,'Calcolo scaglioni'!AD23,0)</f>
        <v>0</v>
      </c>
    </row>
    <row r="72" spans="1:11" ht="16.5" thickTop="1" thickBot="1" x14ac:dyDescent="0.3">
      <c r="A72" s="112">
        <f t="shared" si="0"/>
        <v>9</v>
      </c>
      <c r="B72" s="114"/>
      <c r="C72" s="118"/>
      <c r="D72" s="118"/>
      <c r="E72" s="120"/>
      <c r="F72" s="120"/>
      <c r="G72" s="126"/>
      <c r="H72" s="115">
        <f>IF(B72&gt;0,'Calcolo scaglioni'!AD24,0)</f>
        <v>0</v>
      </c>
    </row>
    <row r="73" spans="1:11" ht="16.5" thickTop="1" thickBot="1" x14ac:dyDescent="0.3">
      <c r="A73" s="112">
        <f t="shared" si="0"/>
        <v>10</v>
      </c>
      <c r="B73" s="114"/>
      <c r="C73" s="118"/>
      <c r="D73" s="118"/>
      <c r="E73" s="120"/>
      <c r="F73" s="120"/>
      <c r="G73" s="126"/>
      <c r="H73" s="115">
        <f>IF(B73&gt;0,'Calcolo scaglioni'!AD25,0)</f>
        <v>0</v>
      </c>
    </row>
    <row r="74" spans="1:11" ht="15.75" thickTop="1" x14ac:dyDescent="0.25">
      <c r="A74" s="57"/>
      <c r="B74" s="136">
        <f>SUM(B64:B73)</f>
        <v>50000</v>
      </c>
      <c r="C74" s="31"/>
      <c r="D74" s="31"/>
      <c r="E74" s="56"/>
      <c r="F74" s="56"/>
      <c r="G74" s="56" t="s">
        <v>32</v>
      </c>
      <c r="H74" s="130">
        <f>IF(E45="si",SUM(H64:H73),0)</f>
        <v>3500</v>
      </c>
    </row>
    <row r="75" spans="1:11" x14ac:dyDescent="0.25">
      <c r="A75" s="57"/>
      <c r="B75" s="31" t="str">
        <f>IF(B74=G12,"","VERIFICARE SOMMA")</f>
        <v>VERIFICARE SOMMA</v>
      </c>
      <c r="C75" s="31"/>
      <c r="D75" s="31"/>
      <c r="E75" s="34">
        <v>-0.6</v>
      </c>
      <c r="F75" s="31"/>
      <c r="G75" s="34">
        <v>0.6</v>
      </c>
      <c r="H75" s="31"/>
    </row>
    <row r="76" spans="1:11" ht="15.75" thickBot="1" x14ac:dyDescent="0.3">
      <c r="A76" s="57"/>
      <c r="B76" s="31"/>
      <c r="C76" s="31"/>
      <c r="D76" s="31"/>
      <c r="E76" s="35" t="s">
        <v>16</v>
      </c>
      <c r="F76" s="35" t="s">
        <v>17</v>
      </c>
      <c r="G76" s="35" t="s">
        <v>18</v>
      </c>
      <c r="H76" s="31"/>
    </row>
    <row r="77" spans="1:11" x14ac:dyDescent="0.25">
      <c r="A77" s="57"/>
      <c r="B77" s="31"/>
      <c r="C77" s="31"/>
      <c r="D77" s="1"/>
      <c r="E77" s="36">
        <f>F77-(F77*0.6)</f>
        <v>1400</v>
      </c>
      <c r="F77" s="130">
        <f>H74</f>
        <v>3500</v>
      </c>
      <c r="G77" s="36">
        <f>F77+(F77*0.6)</f>
        <v>5600</v>
      </c>
      <c r="H77" s="31"/>
    </row>
    <row r="78" spans="1:11" x14ac:dyDescent="0.25">
      <c r="A78" s="57"/>
      <c r="B78" s="31"/>
      <c r="C78" s="31"/>
      <c r="D78" s="1"/>
      <c r="E78" s="36"/>
      <c r="F78" s="130"/>
      <c r="G78" s="36"/>
      <c r="H78" s="31"/>
    </row>
    <row r="79" spans="1:11" x14ac:dyDescent="0.25">
      <c r="A79" s="31"/>
      <c r="B79" s="31"/>
      <c r="C79" s="31"/>
      <c r="D79" s="1"/>
      <c r="E79" s="56"/>
      <c r="F79" s="56"/>
      <c r="G79" s="56"/>
      <c r="H79" s="31"/>
    </row>
    <row r="80" spans="1:11" x14ac:dyDescent="0.25">
      <c r="A80" s="31"/>
      <c r="B80" s="31"/>
      <c r="C80" s="31"/>
      <c r="D80" s="1"/>
      <c r="E80" s="56"/>
      <c r="F80" s="56"/>
      <c r="G80" s="56"/>
      <c r="H80" s="31"/>
    </row>
    <row r="81" spans="1:8" x14ac:dyDescent="0.25">
      <c r="A81" s="140" t="s">
        <v>242</v>
      </c>
      <c r="B81" s="108"/>
      <c r="C81" s="108"/>
      <c r="D81" s="1"/>
      <c r="E81" s="59">
        <v>60</v>
      </c>
      <c r="F81" s="56">
        <f>F77+(F77*E81%)</f>
        <v>5600</v>
      </c>
      <c r="G81" s="56"/>
      <c r="H81" s="31"/>
    </row>
    <row r="82" spans="1:8" x14ac:dyDescent="0.25">
      <c r="A82" s="57"/>
      <c r="B82" s="31"/>
      <c r="C82" s="31"/>
      <c r="D82" s="1"/>
      <c r="E82" s="36"/>
      <c r="F82" s="130"/>
      <c r="G82" s="36"/>
      <c r="H82" s="31"/>
    </row>
    <row r="83" spans="1:8" x14ac:dyDescent="0.25">
      <c r="A83" s="57"/>
      <c r="B83" s="171" t="s">
        <v>209</v>
      </c>
      <c r="C83" s="171"/>
      <c r="D83" s="171"/>
      <c r="E83" s="36"/>
      <c r="F83" s="36">
        <f>(F81*0.1)</f>
        <v>560</v>
      </c>
      <c r="G83" s="36"/>
      <c r="H83" s="31"/>
    </row>
    <row r="84" spans="1:8" x14ac:dyDescent="0.25">
      <c r="A84" s="57"/>
      <c r="B84" s="31"/>
      <c r="C84" s="31"/>
      <c r="D84" s="44" t="s">
        <v>210</v>
      </c>
      <c r="E84" s="39"/>
      <c r="F84" s="39">
        <f>F81+F83</f>
        <v>6160</v>
      </c>
      <c r="G84" s="142">
        <f>IF(E45="si",F84,0)</f>
        <v>6160</v>
      </c>
      <c r="H84" s="31"/>
    </row>
    <row r="85" spans="1:8" x14ac:dyDescent="0.25">
      <c r="A85" s="189" t="s">
        <v>235</v>
      </c>
      <c r="B85" s="189"/>
      <c r="C85" s="189"/>
      <c r="D85" s="189"/>
      <c r="E85" s="189"/>
      <c r="F85" s="189"/>
      <c r="G85" s="103"/>
      <c r="H85" s="31"/>
    </row>
    <row r="86" spans="1:8" ht="15.75" thickBot="1" x14ac:dyDescent="0.3">
      <c r="A86" s="170" t="s">
        <v>226</v>
      </c>
      <c r="B86" s="170"/>
      <c r="C86" s="170"/>
      <c r="D86" s="170"/>
      <c r="E86" s="170"/>
      <c r="F86" s="170"/>
      <c r="G86" s="170"/>
      <c r="H86" s="170"/>
    </row>
    <row r="87" spans="1:8" x14ac:dyDescent="0.25">
      <c r="A87" s="152" t="s">
        <v>236</v>
      </c>
      <c r="B87" s="153"/>
      <c r="C87" s="153"/>
      <c r="D87" s="153"/>
      <c r="E87" s="153"/>
      <c r="F87" s="153"/>
      <c r="G87" s="153"/>
      <c r="H87" s="154"/>
    </row>
    <row r="88" spans="1:8" x14ac:dyDescent="0.25">
      <c r="A88" s="155"/>
      <c r="B88" s="156"/>
      <c r="C88" s="156"/>
      <c r="D88" s="156"/>
      <c r="E88" s="156"/>
      <c r="F88" s="156"/>
      <c r="G88" s="156"/>
      <c r="H88" s="157"/>
    </row>
    <row r="89" spans="1:8" ht="15.75" thickBot="1" x14ac:dyDescent="0.3">
      <c r="A89" s="158"/>
      <c r="B89" s="159"/>
      <c r="C89" s="159"/>
      <c r="D89" s="159"/>
      <c r="E89" s="159"/>
      <c r="F89" s="159"/>
      <c r="G89" s="159"/>
      <c r="H89" s="160"/>
    </row>
    <row r="90" spans="1:8" x14ac:dyDescent="0.25">
      <c r="A90" s="57"/>
      <c r="B90" s="31"/>
      <c r="C90" s="31"/>
      <c r="D90" s="31"/>
      <c r="E90" s="56"/>
      <c r="F90" s="56"/>
      <c r="G90" s="56"/>
      <c r="H90" s="31"/>
    </row>
    <row r="91" spans="1:8" x14ac:dyDescent="0.25">
      <c r="A91" s="166" t="s">
        <v>208</v>
      </c>
      <c r="B91" s="166"/>
      <c r="C91" s="166"/>
      <c r="D91" s="166"/>
      <c r="E91" s="166"/>
      <c r="F91" s="166"/>
      <c r="G91" s="68"/>
      <c r="H91" s="31"/>
    </row>
    <row r="92" spans="1:8" x14ac:dyDescent="0.25">
      <c r="A92" s="167"/>
      <c r="B92" s="167"/>
      <c r="C92" s="167"/>
      <c r="D92" s="167"/>
      <c r="E92" s="167"/>
      <c r="F92" s="167"/>
      <c r="G92" s="68"/>
      <c r="H92" s="31"/>
    </row>
    <row r="93" spans="1:8" x14ac:dyDescent="0.25">
      <c r="A93" s="161" t="s">
        <v>237</v>
      </c>
      <c r="B93" s="161"/>
      <c r="C93" s="161"/>
      <c r="D93" s="161"/>
      <c r="E93" s="161"/>
      <c r="F93" s="161"/>
      <c r="G93" s="69">
        <v>50</v>
      </c>
      <c r="H93" s="31"/>
    </row>
    <row r="94" spans="1:8" x14ac:dyDescent="0.25">
      <c r="A94" s="162"/>
      <c r="B94" s="162"/>
      <c r="C94" s="162"/>
      <c r="D94" s="162"/>
      <c r="E94" s="162"/>
      <c r="F94" s="162"/>
      <c r="G94" s="69"/>
      <c r="H94" s="31"/>
    </row>
    <row r="95" spans="1:8" x14ac:dyDescent="0.25">
      <c r="A95" s="162"/>
      <c r="B95" s="162"/>
      <c r="C95" s="162"/>
      <c r="D95" s="162"/>
      <c r="E95" s="162"/>
      <c r="F95" s="162"/>
      <c r="G95" s="69"/>
      <c r="H95" s="31"/>
    </row>
    <row r="96" spans="1:8" x14ac:dyDescent="0.25">
      <c r="A96" s="163"/>
      <c r="B96" s="163"/>
      <c r="C96" s="163"/>
      <c r="D96" s="163"/>
      <c r="E96" s="163"/>
      <c r="F96" s="163"/>
      <c r="G96" s="69"/>
      <c r="H96" s="31"/>
    </row>
    <row r="97" spans="1:8" x14ac:dyDescent="0.25">
      <c r="A97" s="164" t="s">
        <v>230</v>
      </c>
      <c r="B97" s="164"/>
      <c r="C97" s="164"/>
      <c r="D97" s="164"/>
      <c r="E97" s="164"/>
      <c r="F97" s="165"/>
      <c r="G97" s="70">
        <f>G93+G94+G95+G96</f>
        <v>50</v>
      </c>
      <c r="H97" s="31"/>
    </row>
    <row r="98" spans="1:8" x14ac:dyDescent="0.25">
      <c r="A98" s="1"/>
      <c r="B98" s="1"/>
      <c r="C98" s="1"/>
      <c r="D98" s="1"/>
      <c r="E98" s="1"/>
      <c r="F98" s="1"/>
      <c r="G98" s="1"/>
      <c r="H98" s="31"/>
    </row>
    <row r="99" spans="1:8" ht="15.75" thickBot="1" x14ac:dyDescent="0.3">
      <c r="A99" s="73"/>
      <c r="B99" s="73"/>
      <c r="C99" s="73"/>
      <c r="D99" s="73"/>
      <c r="E99" s="73"/>
      <c r="F99" s="73"/>
      <c r="G99" s="73"/>
      <c r="H99" s="74"/>
    </row>
    <row r="100" spans="1:8" ht="16.5" thickTop="1" x14ac:dyDescent="0.25">
      <c r="A100" s="149" t="s">
        <v>170</v>
      </c>
      <c r="B100" s="149"/>
      <c r="C100" s="149"/>
      <c r="D100" s="149"/>
      <c r="E100" s="149"/>
      <c r="F100" s="149"/>
      <c r="G100" s="149"/>
      <c r="H100" s="149"/>
    </row>
    <row r="101" spans="1:8" x14ac:dyDescent="0.25">
      <c r="A101" s="1"/>
      <c r="B101" s="1"/>
      <c r="C101" s="1"/>
      <c r="D101" s="1"/>
      <c r="E101" s="1"/>
      <c r="F101" s="1"/>
      <c r="G101" s="1"/>
      <c r="H101" s="31"/>
    </row>
    <row r="102" spans="1:8" x14ac:dyDescent="0.25">
      <c r="A102" s="44" t="s">
        <v>173</v>
      </c>
      <c r="B102" s="1" t="s">
        <v>171</v>
      </c>
      <c r="C102" s="1" t="s">
        <v>172</v>
      </c>
      <c r="D102" s="1"/>
      <c r="E102" s="1"/>
      <c r="F102" s="1"/>
      <c r="G102" s="1"/>
      <c r="H102" s="31"/>
    </row>
    <row r="103" spans="1:8" x14ac:dyDescent="0.25">
      <c r="A103" s="1"/>
      <c r="B103" s="1"/>
      <c r="C103" s="1"/>
      <c r="D103" s="1"/>
      <c r="E103" s="1"/>
      <c r="F103" s="1"/>
      <c r="G103" s="1"/>
      <c r="H103" s="31"/>
    </row>
    <row r="104" spans="1:8" x14ac:dyDescent="0.25">
      <c r="A104" s="44" t="s">
        <v>174</v>
      </c>
      <c r="B104" s="76">
        <f>G30</f>
        <v>3206.4996975000004</v>
      </c>
      <c r="C104" s="1"/>
      <c r="D104" s="76">
        <f>G42</f>
        <v>50</v>
      </c>
      <c r="E104" s="1"/>
      <c r="F104" s="1"/>
      <c r="G104" s="1"/>
      <c r="H104" s="31"/>
    </row>
    <row r="105" spans="1:8" x14ac:dyDescent="0.25">
      <c r="A105" s="44" t="s">
        <v>175</v>
      </c>
      <c r="B105" s="76">
        <f>IF(E45="si",G84,0)</f>
        <v>6160</v>
      </c>
      <c r="C105" s="1"/>
      <c r="D105" s="76">
        <f>G97</f>
        <v>50</v>
      </c>
      <c r="E105" s="1"/>
      <c r="F105" s="1"/>
      <c r="G105" s="1"/>
      <c r="H105" s="31"/>
    </row>
    <row r="106" spans="1:8" x14ac:dyDescent="0.25">
      <c r="A106" s="1"/>
      <c r="B106" s="1"/>
      <c r="C106" s="1"/>
      <c r="D106" s="1"/>
      <c r="E106" s="1"/>
      <c r="F106" s="1"/>
      <c r="G106" s="1"/>
      <c r="H106" s="31"/>
    </row>
    <row r="107" spans="1:8" x14ac:dyDescent="0.25">
      <c r="A107" s="44" t="s">
        <v>37</v>
      </c>
      <c r="B107" s="78">
        <f>B104+B105</f>
        <v>9366.4996974999995</v>
      </c>
      <c r="C107" s="1"/>
      <c r="D107" s="78">
        <f>D104+D105</f>
        <v>100</v>
      </c>
      <c r="E107" s="1"/>
      <c r="F107" s="1"/>
      <c r="G107" s="1"/>
      <c r="H107" s="31"/>
    </row>
    <row r="108" spans="1:8" x14ac:dyDescent="0.25">
      <c r="A108" s="1"/>
      <c r="B108" s="1"/>
      <c r="C108" s="1"/>
      <c r="D108" s="1"/>
      <c r="E108" s="1"/>
      <c r="F108" s="1"/>
      <c r="G108" s="1"/>
      <c r="H108" s="31"/>
    </row>
    <row r="109" spans="1:8" x14ac:dyDescent="0.25">
      <c r="A109" s="1" t="s">
        <v>197</v>
      </c>
      <c r="B109" s="75">
        <f>B107*(F109/100)</f>
        <v>374.65998789999998</v>
      </c>
      <c r="C109" s="1"/>
      <c r="D109" s="1"/>
      <c r="E109" s="1"/>
      <c r="F109" s="60">
        <v>4</v>
      </c>
      <c r="G109" s="1" t="s">
        <v>164</v>
      </c>
      <c r="H109" s="31"/>
    </row>
    <row r="110" spans="1:8" x14ac:dyDescent="0.25">
      <c r="A110" s="1"/>
      <c r="B110" s="1"/>
      <c r="C110" s="1"/>
      <c r="D110" s="1"/>
      <c r="E110" s="1"/>
      <c r="F110" s="1"/>
      <c r="G110" s="1"/>
      <c r="H110" s="31"/>
    </row>
    <row r="111" spans="1:8" x14ac:dyDescent="0.25">
      <c r="A111" s="1" t="s">
        <v>176</v>
      </c>
      <c r="B111" s="75">
        <f>(B107+B109)*0.22</f>
        <v>2143.055130788</v>
      </c>
      <c r="C111" s="1"/>
      <c r="D111" s="1"/>
      <c r="E111" s="1"/>
      <c r="F111" s="1"/>
      <c r="G111" s="1"/>
      <c r="H111" s="31"/>
    </row>
    <row r="112" spans="1:8" x14ac:dyDescent="0.25">
      <c r="A112" s="1"/>
      <c r="B112" s="1"/>
      <c r="C112" s="1"/>
      <c r="D112" s="1"/>
      <c r="E112" s="1"/>
      <c r="F112" s="1"/>
      <c r="G112" s="1"/>
      <c r="H112" s="31"/>
    </row>
    <row r="113" spans="1:8" x14ac:dyDescent="0.25">
      <c r="A113" s="33" t="s">
        <v>37</v>
      </c>
      <c r="B113" s="78">
        <f>B107+B109+B111</f>
        <v>11884.214816188</v>
      </c>
      <c r="C113" s="1"/>
      <c r="D113" s="58">
        <f>D107</f>
        <v>100</v>
      </c>
      <c r="E113" s="39"/>
      <c r="F113" s="63">
        <f>B113+D113</f>
        <v>11984.214816188</v>
      </c>
      <c r="G113" s="39"/>
      <c r="H113" s="31"/>
    </row>
    <row r="114" spans="1:8" x14ac:dyDescent="0.25">
      <c r="A114" s="31"/>
      <c r="B114" s="31"/>
      <c r="C114" s="31"/>
      <c r="D114" s="31"/>
      <c r="E114" s="31"/>
      <c r="F114" s="31"/>
      <c r="G114" s="31"/>
      <c r="H114" s="31"/>
    </row>
    <row r="115" spans="1:8" ht="15" customHeight="1" x14ac:dyDescent="0.25">
      <c r="A115" s="151" t="s">
        <v>238</v>
      </c>
      <c r="B115" s="151"/>
      <c r="C115" s="151"/>
      <c r="D115" s="151"/>
      <c r="E115" s="151"/>
      <c r="F115" s="151"/>
      <c r="G115" s="151"/>
      <c r="H115" s="151"/>
    </row>
    <row r="116" spans="1:8" x14ac:dyDescent="0.25">
      <c r="A116" s="31"/>
      <c r="B116" s="31"/>
      <c r="C116" s="31"/>
      <c r="D116" s="31"/>
      <c r="E116" s="31"/>
      <c r="F116" s="31"/>
      <c r="G116" s="62"/>
      <c r="H116" s="31"/>
    </row>
    <row r="117" spans="1:8" x14ac:dyDescent="0.25">
      <c r="A117" s="104" t="s">
        <v>239</v>
      </c>
      <c r="B117" s="31"/>
      <c r="C117" s="45"/>
      <c r="D117" s="31"/>
      <c r="E117" s="75">
        <f>'Calcolo scaglioni'!W42+('Calcolo scaglioni'!W42*0.1)</f>
        <v>550</v>
      </c>
      <c r="F117" s="31"/>
      <c r="G117" s="62"/>
      <c r="H117" s="31"/>
    </row>
    <row r="118" spans="1:8" x14ac:dyDescent="0.25">
      <c r="A118" s="31" t="s">
        <v>197</v>
      </c>
      <c r="B118" s="31"/>
      <c r="C118" s="1"/>
      <c r="D118" s="31"/>
      <c r="E118" s="45">
        <f>E117*(F109/100)</f>
        <v>22</v>
      </c>
      <c r="F118" s="31"/>
      <c r="G118" s="62"/>
      <c r="H118" s="31"/>
    </row>
    <row r="119" spans="1:8" x14ac:dyDescent="0.25">
      <c r="A119" s="31" t="s">
        <v>165</v>
      </c>
      <c r="B119" s="31"/>
      <c r="C119" s="1"/>
      <c r="D119" s="31"/>
      <c r="E119" s="45">
        <f>(E117+E118)*0.22</f>
        <v>125.84</v>
      </c>
      <c r="F119" s="31"/>
      <c r="G119" s="62"/>
      <c r="H119" s="31"/>
    </row>
    <row r="120" spans="1:8" x14ac:dyDescent="0.25">
      <c r="A120" s="104" t="s">
        <v>240</v>
      </c>
      <c r="B120" s="31"/>
      <c r="C120" s="45"/>
      <c r="D120" s="1"/>
      <c r="E120" s="1"/>
      <c r="F120" s="1"/>
      <c r="G120" s="62"/>
      <c r="H120" s="31"/>
    </row>
    <row r="121" spans="1:8" ht="15.75" x14ac:dyDescent="0.25">
      <c r="A121" s="143"/>
      <c r="B121" s="144" t="s">
        <v>243</v>
      </c>
      <c r="C121" s="144" t="s">
        <v>244</v>
      </c>
      <c r="D121" s="190" t="s">
        <v>245</v>
      </c>
      <c r="E121" s="191"/>
      <c r="F121" s="1"/>
      <c r="G121" s="62"/>
      <c r="H121" s="31"/>
    </row>
    <row r="122" spans="1:8" x14ac:dyDescent="0.25">
      <c r="A122" s="145" t="s">
        <v>246</v>
      </c>
      <c r="B122" s="146">
        <v>20</v>
      </c>
      <c r="C122" s="147">
        <v>10</v>
      </c>
      <c r="D122" s="182">
        <v>20</v>
      </c>
      <c r="E122" s="183"/>
      <c r="F122" s="1"/>
      <c r="G122" s="62"/>
      <c r="H122" s="31"/>
    </row>
    <row r="123" spans="1:8" x14ac:dyDescent="0.25">
      <c r="A123" s="145" t="s">
        <v>247</v>
      </c>
      <c r="B123" s="146"/>
      <c r="C123" s="147"/>
      <c r="D123" s="182"/>
      <c r="E123" s="183"/>
      <c r="F123" s="1"/>
      <c r="G123" s="62"/>
      <c r="H123" s="31"/>
    </row>
    <row r="124" spans="1:8" x14ac:dyDescent="0.25">
      <c r="A124" s="145" t="s">
        <v>248</v>
      </c>
      <c r="B124" s="146"/>
      <c r="C124" s="147"/>
      <c r="D124" s="182"/>
      <c r="E124" s="183"/>
      <c r="F124" s="1"/>
      <c r="G124" s="62"/>
      <c r="H124" s="31"/>
    </row>
    <row r="125" spans="1:8" x14ac:dyDescent="0.25">
      <c r="A125" s="145" t="s">
        <v>249</v>
      </c>
      <c r="B125" s="146"/>
      <c r="C125" s="147"/>
      <c r="D125" s="182"/>
      <c r="E125" s="183"/>
      <c r="F125" s="1"/>
      <c r="G125" s="62"/>
      <c r="H125" s="31"/>
    </row>
    <row r="126" spans="1:8" x14ac:dyDescent="0.25">
      <c r="A126" s="145" t="s">
        <v>250</v>
      </c>
      <c r="B126" s="146"/>
      <c r="C126" s="147"/>
      <c r="D126" s="182"/>
      <c r="E126" s="183"/>
      <c r="F126" s="1"/>
      <c r="G126" s="62"/>
      <c r="H126" s="31"/>
    </row>
    <row r="127" spans="1:8" x14ac:dyDescent="0.25">
      <c r="A127" s="145" t="s">
        <v>251</v>
      </c>
      <c r="B127" s="146"/>
      <c r="C127" s="147"/>
      <c r="D127" s="182"/>
      <c r="E127" s="183"/>
      <c r="F127" s="1"/>
      <c r="G127" s="62"/>
      <c r="H127" s="31"/>
    </row>
    <row r="128" spans="1:8" x14ac:dyDescent="0.25">
      <c r="A128" s="145" t="s">
        <v>252</v>
      </c>
      <c r="B128" s="146"/>
      <c r="C128" s="147"/>
      <c r="D128" s="182"/>
      <c r="E128" s="183"/>
      <c r="F128" s="1"/>
      <c r="G128" s="62"/>
      <c r="H128" s="31"/>
    </row>
    <row r="129" spans="1:8" x14ac:dyDescent="0.25">
      <c r="A129" s="145" t="s">
        <v>253</v>
      </c>
      <c r="B129" s="146"/>
      <c r="C129" s="147"/>
      <c r="D129" s="182"/>
      <c r="E129" s="183"/>
      <c r="F129" s="1"/>
      <c r="G129" s="62"/>
      <c r="H129" s="31"/>
    </row>
    <row r="130" spans="1:8" x14ac:dyDescent="0.25">
      <c r="A130" s="145" t="s">
        <v>254</v>
      </c>
      <c r="B130" s="146"/>
      <c r="C130" s="147"/>
      <c r="D130" s="182"/>
      <c r="E130" s="183"/>
      <c r="F130" s="1"/>
      <c r="G130" s="62"/>
      <c r="H130" s="31"/>
    </row>
    <row r="131" spans="1:8" ht="15.75" thickBot="1" x14ac:dyDescent="0.3">
      <c r="A131" s="145" t="s">
        <v>255</v>
      </c>
      <c r="B131" s="146"/>
      <c r="C131" s="147"/>
      <c r="D131" s="182"/>
      <c r="E131" s="183"/>
      <c r="F131" s="1"/>
      <c r="G131" s="62"/>
      <c r="H131" s="31"/>
    </row>
    <row r="132" spans="1:8" ht="15.75" thickBot="1" x14ac:dyDescent="0.3">
      <c r="A132" s="104"/>
      <c r="B132" s="31"/>
      <c r="C132" s="45" t="s">
        <v>256</v>
      </c>
      <c r="D132" s="148"/>
      <c r="E132" s="105">
        <f>SUM(B122:E131)</f>
        <v>50</v>
      </c>
      <c r="F132" s="1"/>
      <c r="G132" s="62"/>
      <c r="H132" s="31"/>
    </row>
    <row r="133" spans="1:8" x14ac:dyDescent="0.25">
      <c r="A133" s="31" t="s">
        <v>37</v>
      </c>
      <c r="B133" s="31"/>
      <c r="C133" s="1"/>
      <c r="D133" s="31"/>
      <c r="E133" s="131">
        <f>E117+E132+E118+E119</f>
        <v>747.84</v>
      </c>
      <c r="F133" s="133">
        <f>E133</f>
        <v>747.84</v>
      </c>
      <c r="G133" s="5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34" t="s">
        <v>200</v>
      </c>
      <c r="B135" s="1"/>
      <c r="C135" s="1"/>
      <c r="D135" s="1"/>
      <c r="E135" s="1"/>
      <c r="F135" s="132">
        <f>F113-E133</f>
        <v>11236.374816187999</v>
      </c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</sheetData>
  <sheetProtection password="DADB" sheet="1" objects="1" scenarios="1"/>
  <mergeCells count="53"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C55:D55"/>
    <mergeCell ref="C56:D56"/>
    <mergeCell ref="C57:D57"/>
    <mergeCell ref="B9:D9"/>
    <mergeCell ref="A97:F97"/>
    <mergeCell ref="C14:D14"/>
    <mergeCell ref="A29:B29"/>
    <mergeCell ref="A91:F92"/>
    <mergeCell ref="A93:F93"/>
    <mergeCell ref="A58:H58"/>
    <mergeCell ref="A59:H60"/>
    <mergeCell ref="G61:G62"/>
    <mergeCell ref="A47:G48"/>
    <mergeCell ref="A85:F85"/>
    <mergeCell ref="A94:F94"/>
    <mergeCell ref="A1:H1"/>
    <mergeCell ref="A2:H2"/>
    <mergeCell ref="B6:F6"/>
    <mergeCell ref="B7:F7"/>
    <mergeCell ref="B8:D8"/>
    <mergeCell ref="A3:H3"/>
    <mergeCell ref="A95:F95"/>
    <mergeCell ref="A86:H86"/>
    <mergeCell ref="B83:D83"/>
    <mergeCell ref="C53:D53"/>
    <mergeCell ref="C54:D54"/>
    <mergeCell ref="A100:H100"/>
    <mergeCell ref="A12:B12"/>
    <mergeCell ref="A115:H115"/>
    <mergeCell ref="A32:H34"/>
    <mergeCell ref="A38:F38"/>
    <mergeCell ref="A39:F39"/>
    <mergeCell ref="A40:F40"/>
    <mergeCell ref="A41:F41"/>
    <mergeCell ref="A42:F42"/>
    <mergeCell ref="A36:F37"/>
    <mergeCell ref="A49:D49"/>
    <mergeCell ref="A50:D50"/>
    <mergeCell ref="A51:D51"/>
    <mergeCell ref="A52:D52"/>
    <mergeCell ref="A87:H89"/>
    <mergeCell ref="A96:F96"/>
  </mergeCells>
  <dataValidations count="5">
    <dataValidation type="whole" allowBlank="1" showInputMessage="1" showErrorMessage="1" sqref="E31">
      <formula1>#REF!</formula1>
      <formula2>#REF!</formula2>
    </dataValidation>
    <dataValidation type="list" allowBlank="1" showInputMessage="1" showErrorMessage="1" sqref="C64:F73 G65:G73 C12 E45 E14">
      <formula1>$K$64:$K$65</formula1>
    </dataValidation>
    <dataValidation type="whole" allowBlank="1" showInputMessage="1" showErrorMessage="1" sqref="E25">
      <formula1>-50</formula1>
      <formula2>20</formula2>
    </dataValidation>
    <dataValidation type="whole" allowBlank="1" showInputMessage="1" showErrorMessage="1" sqref="E27:E28">
      <formula1>0</formula1>
      <formula2>20</formula2>
    </dataValidation>
    <dataValidation type="whole" allowBlank="1" showInputMessage="1" showErrorMessage="1" sqref="E81">
      <formula1>-60</formula1>
      <formula2>60</formula2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>
    <pageSetUpPr fitToPage="1"/>
  </sheetPr>
  <dimension ref="A1:K76"/>
  <sheetViews>
    <sheetView tabSelected="1" topLeftCell="A54" workbookViewId="0">
      <selection activeCell="G27" sqref="G27"/>
    </sheetView>
  </sheetViews>
  <sheetFormatPr defaultRowHeight="15" x14ac:dyDescent="0.25"/>
  <cols>
    <col min="2" max="2" width="12.5703125" bestFit="1" customWidth="1"/>
    <col min="4" max="4" width="10.5703125" bestFit="1" customWidth="1"/>
    <col min="5" max="5" width="9.5703125" bestFit="1" customWidth="1"/>
    <col min="6" max="6" width="15.42578125" bestFit="1" customWidth="1"/>
    <col min="7" max="7" width="14" bestFit="1" customWidth="1"/>
  </cols>
  <sheetData>
    <row r="1" spans="1:8" ht="18.75" x14ac:dyDescent="0.3">
      <c r="A1" s="174" t="s">
        <v>177</v>
      </c>
      <c r="B1" s="175"/>
      <c r="C1" s="175"/>
      <c r="D1" s="175"/>
      <c r="E1" s="175"/>
      <c r="F1" s="175"/>
      <c r="G1" s="175"/>
      <c r="H1" s="175"/>
    </row>
    <row r="2" spans="1:8" x14ac:dyDescent="0.25">
      <c r="A2" s="176" t="s">
        <v>178</v>
      </c>
      <c r="B2" s="177"/>
      <c r="C2" s="177"/>
      <c r="D2" s="177"/>
      <c r="E2" s="177"/>
      <c r="F2" s="177"/>
      <c r="G2" s="177"/>
      <c r="H2" s="177"/>
    </row>
    <row r="3" spans="1:8" x14ac:dyDescent="0.25">
      <c r="A3" s="181" t="s">
        <v>189</v>
      </c>
      <c r="B3" s="181"/>
      <c r="C3" s="181"/>
      <c r="D3" s="181"/>
      <c r="E3" s="181"/>
      <c r="F3" s="181"/>
      <c r="G3" s="181"/>
      <c r="H3" s="181"/>
    </row>
    <row r="4" spans="1:8" x14ac:dyDescent="0.25">
      <c r="A4" s="64"/>
      <c r="B4" s="64"/>
      <c r="C4" s="64"/>
      <c r="D4" s="64"/>
      <c r="E4" s="64"/>
      <c r="F4" s="64"/>
      <c r="G4" s="64"/>
      <c r="H4" s="64"/>
    </row>
    <row r="5" spans="1:8" x14ac:dyDescent="0.25">
      <c r="A5" s="192" t="s">
        <v>179</v>
      </c>
      <c r="B5" s="192"/>
      <c r="C5" s="193"/>
      <c r="D5" s="81"/>
      <c r="E5" s="64"/>
      <c r="F5" s="64"/>
      <c r="G5" s="64"/>
      <c r="H5" s="64"/>
    </row>
    <row r="6" spans="1:8" x14ac:dyDescent="0.25">
      <c r="A6" s="192" t="s">
        <v>180</v>
      </c>
      <c r="B6" s="192"/>
      <c r="C6" s="193"/>
      <c r="D6" s="90"/>
      <c r="E6" s="91"/>
      <c r="F6" s="91"/>
      <c r="G6" s="91"/>
      <c r="H6" s="92"/>
    </row>
    <row r="7" spans="1:8" x14ac:dyDescent="0.25">
      <c r="A7" s="192" t="s">
        <v>181</v>
      </c>
      <c r="B7" s="192"/>
      <c r="C7" s="193"/>
      <c r="D7" s="90"/>
      <c r="E7" s="91"/>
      <c r="F7" s="91"/>
      <c r="G7" s="91"/>
      <c r="H7" s="92"/>
    </row>
    <row r="8" spans="1:8" x14ac:dyDescent="0.25">
      <c r="A8" s="192" t="s">
        <v>182</v>
      </c>
      <c r="B8" s="192"/>
      <c r="C8" s="193"/>
      <c r="D8" s="90"/>
      <c r="E8" s="91"/>
      <c r="F8" s="92"/>
      <c r="G8" s="64"/>
      <c r="H8" s="64"/>
    </row>
    <row r="9" spans="1:8" x14ac:dyDescent="0.25">
      <c r="A9" s="192" t="s">
        <v>191</v>
      </c>
      <c r="B9" s="192"/>
      <c r="C9" s="193"/>
      <c r="D9" s="90"/>
      <c r="E9" s="91"/>
      <c r="F9" s="92"/>
      <c r="G9" s="64"/>
      <c r="H9" s="93"/>
    </row>
    <row r="10" spans="1:8" x14ac:dyDescent="0.25">
      <c r="A10" s="79"/>
      <c r="B10" s="64"/>
      <c r="C10" s="64"/>
      <c r="D10" s="64"/>
      <c r="E10" s="64"/>
      <c r="F10" s="93"/>
      <c r="G10" s="43"/>
      <c r="H10" s="93"/>
    </row>
    <row r="11" spans="1:8" ht="15.75" thickBot="1" x14ac:dyDescent="0.3">
      <c r="A11" s="87"/>
      <c r="B11" s="87"/>
      <c r="C11" s="87"/>
      <c r="D11" s="87"/>
      <c r="E11" s="87"/>
      <c r="F11" s="87"/>
      <c r="G11" s="87"/>
      <c r="H11" s="87"/>
    </row>
    <row r="12" spans="1:8" ht="15" customHeight="1" thickTop="1" x14ac:dyDescent="0.25">
      <c r="A12" s="181" t="s">
        <v>190</v>
      </c>
      <c r="B12" s="181"/>
      <c r="C12" s="181"/>
      <c r="D12" s="181"/>
      <c r="E12" s="181"/>
      <c r="F12" s="181"/>
      <c r="G12" s="181"/>
      <c r="H12" s="181"/>
    </row>
    <row r="13" spans="1:8" x14ac:dyDescent="0.25">
      <c r="A13" s="65"/>
      <c r="B13" s="65"/>
      <c r="C13" s="65"/>
      <c r="D13" s="65"/>
      <c r="E13" s="65"/>
      <c r="F13" s="65"/>
      <c r="G13" s="65"/>
      <c r="H13" s="65"/>
    </row>
    <row r="14" spans="1:8" x14ac:dyDescent="0.25">
      <c r="A14" s="31"/>
      <c r="B14" s="31"/>
      <c r="C14" s="31"/>
      <c r="D14" s="31"/>
      <c r="E14" s="31"/>
      <c r="F14" s="31"/>
      <c r="G14" s="42" t="s">
        <v>161</v>
      </c>
      <c r="H14" s="31"/>
    </row>
    <row r="15" spans="1:8" x14ac:dyDescent="0.25">
      <c r="A15" s="1"/>
      <c r="B15" s="32"/>
      <c r="C15" s="32"/>
      <c r="D15" s="32"/>
      <c r="E15" s="32"/>
      <c r="F15" s="32"/>
      <c r="G15" s="61">
        <v>520965</v>
      </c>
      <c r="H15" s="32"/>
    </row>
    <row r="16" spans="1:8" x14ac:dyDescent="0.25">
      <c r="A16" s="31" t="s">
        <v>185</v>
      </c>
      <c r="B16" s="51"/>
      <c r="C16" s="31"/>
      <c r="D16" s="12"/>
      <c r="E16" s="31"/>
      <c r="F16" s="31"/>
      <c r="G16" s="43"/>
      <c r="H16" s="31"/>
    </row>
    <row r="17" spans="1:11" ht="15.75" thickBot="1" x14ac:dyDescent="0.3">
      <c r="A17" s="31"/>
      <c r="B17" s="51" t="s">
        <v>157</v>
      </c>
      <c r="C17" s="31"/>
      <c r="D17" s="12" t="s">
        <v>158</v>
      </c>
      <c r="E17" s="31"/>
      <c r="F17" s="31" t="s">
        <v>36</v>
      </c>
      <c r="G17" s="43"/>
      <c r="H17" s="31"/>
    </row>
    <row r="18" spans="1:11" ht="15.75" thickBot="1" x14ac:dyDescent="0.3">
      <c r="A18" s="31"/>
      <c r="B18" s="52" t="s">
        <v>45</v>
      </c>
      <c r="C18" s="31"/>
      <c r="D18" s="53">
        <v>135</v>
      </c>
      <c r="E18" s="31"/>
      <c r="F18" s="45">
        <f>'Comuni Alto Adige'!J120</f>
        <v>520965</v>
      </c>
      <c r="G18" s="43"/>
      <c r="H18" s="31"/>
    </row>
    <row r="19" spans="1:11" ht="15.75" thickBot="1" x14ac:dyDescent="0.3">
      <c r="A19" s="33" t="s">
        <v>192</v>
      </c>
      <c r="B19" s="31"/>
      <c r="C19" s="31"/>
      <c r="D19" s="31"/>
      <c r="E19" s="31"/>
      <c r="F19" s="31"/>
      <c r="G19" s="31"/>
      <c r="H19" s="31"/>
    </row>
    <row r="20" spans="1:11" ht="15.75" thickBot="1" x14ac:dyDescent="0.3">
      <c r="A20" s="31"/>
      <c r="B20" s="31"/>
      <c r="C20" s="31"/>
      <c r="D20" s="40"/>
      <c r="E20" s="31"/>
      <c r="F20" s="31"/>
      <c r="G20" s="31"/>
      <c r="H20" s="31"/>
    </row>
    <row r="21" spans="1:11" x14ac:dyDescent="0.25">
      <c r="A21" s="31"/>
      <c r="B21" s="31"/>
      <c r="C21" s="31"/>
      <c r="D21" s="31"/>
      <c r="E21" s="34">
        <v>-0.5</v>
      </c>
      <c r="F21" s="31"/>
      <c r="G21" s="34">
        <v>0.2</v>
      </c>
      <c r="H21" s="31"/>
    </row>
    <row r="22" spans="1:11" ht="15.75" thickBot="1" x14ac:dyDescent="0.3">
      <c r="A22" s="31" t="s">
        <v>30</v>
      </c>
      <c r="B22" s="31"/>
      <c r="C22" s="31"/>
      <c r="D22" s="31"/>
      <c r="E22" s="35" t="s">
        <v>16</v>
      </c>
      <c r="F22" s="35" t="s">
        <v>17</v>
      </c>
      <c r="G22" s="35" t="s">
        <v>18</v>
      </c>
      <c r="H22" s="31"/>
    </row>
    <row r="23" spans="1:11" x14ac:dyDescent="0.25">
      <c r="A23" s="31"/>
      <c r="B23" s="31"/>
      <c r="C23" s="31"/>
      <c r="D23" s="44" t="s">
        <v>159</v>
      </c>
      <c r="E23" s="36">
        <f>F23/2</f>
        <v>2031.4473349999998</v>
      </c>
      <c r="F23" s="36">
        <f>'Dati per il calcolo'!O11</f>
        <v>4062.8946699999997</v>
      </c>
      <c r="G23" s="36">
        <f>F23*1.2</f>
        <v>4875.4736039999998</v>
      </c>
      <c r="H23" s="31"/>
      <c r="K23" s="55"/>
    </row>
    <row r="24" spans="1:11" x14ac:dyDescent="0.25">
      <c r="A24" s="31" t="s">
        <v>160</v>
      </c>
      <c r="B24" s="31"/>
      <c r="C24" s="31"/>
      <c r="D24" s="31"/>
      <c r="E24" s="31">
        <f>F24</f>
        <v>0</v>
      </c>
      <c r="F24" s="31">
        <f>'Dati per il calcolo'!O17</f>
        <v>0</v>
      </c>
      <c r="G24" s="31">
        <f>E24</f>
        <v>0</v>
      </c>
      <c r="H24" s="31"/>
    </row>
    <row r="25" spans="1:11" x14ac:dyDescent="0.25">
      <c r="A25" s="31" t="s">
        <v>32</v>
      </c>
      <c r="B25" s="31"/>
      <c r="C25" s="31"/>
      <c r="D25" s="1"/>
      <c r="E25" s="37">
        <f>E23+E24</f>
        <v>2031.4473349999998</v>
      </c>
      <c r="F25" s="37">
        <f>F23+F24</f>
        <v>4062.8946699999997</v>
      </c>
      <c r="G25" s="37">
        <f>G23+G24</f>
        <v>4875.4736039999998</v>
      </c>
      <c r="H25" s="31"/>
    </row>
    <row r="26" spans="1:11" x14ac:dyDescent="0.25">
      <c r="A26" s="1" t="s">
        <v>34</v>
      </c>
      <c r="B26" s="1"/>
      <c r="C26" s="1"/>
      <c r="D26" s="1"/>
      <c r="E26" s="31"/>
      <c r="F26" s="31"/>
      <c r="G26" s="31"/>
      <c r="H26" s="31"/>
    </row>
    <row r="27" spans="1:11" x14ac:dyDescent="0.25">
      <c r="A27" s="1"/>
      <c r="B27" s="38" t="s">
        <v>16</v>
      </c>
      <c r="C27" s="38" t="s">
        <v>17</v>
      </c>
      <c r="D27" s="38" t="s">
        <v>18</v>
      </c>
      <c r="E27" s="31"/>
      <c r="F27" s="31"/>
      <c r="G27" s="31"/>
      <c r="H27" s="31"/>
    </row>
    <row r="28" spans="1:11" x14ac:dyDescent="0.25">
      <c r="A28" s="23">
        <v>0.05</v>
      </c>
      <c r="B28" s="6">
        <f>E23*0.05</f>
        <v>101.57236675</v>
      </c>
      <c r="C28" s="6">
        <f>F23*0.05</f>
        <v>203.1447335</v>
      </c>
      <c r="D28" s="6">
        <f>G23*0.05</f>
        <v>243.7736802</v>
      </c>
      <c r="E28" s="31"/>
      <c r="F28" s="31"/>
      <c r="G28" s="31"/>
      <c r="H28" s="31"/>
    </row>
    <row r="29" spans="1:11" x14ac:dyDescent="0.25">
      <c r="A29" s="23">
        <v>0.2</v>
      </c>
      <c r="B29" s="6">
        <f>E23*0.2</f>
        <v>406.289467</v>
      </c>
      <c r="C29" s="6">
        <f>F23*0.2</f>
        <v>812.578934</v>
      </c>
      <c r="D29" s="6">
        <f>G23*0.2</f>
        <v>975.0947208</v>
      </c>
      <c r="E29" s="54">
        <v>0</v>
      </c>
      <c r="F29" s="54">
        <v>0</v>
      </c>
      <c r="G29" s="54"/>
      <c r="H29" s="31"/>
    </row>
    <row r="30" spans="1:11" x14ac:dyDescent="0.25">
      <c r="A30" s="23" t="s">
        <v>32</v>
      </c>
      <c r="B30" s="6"/>
      <c r="C30" s="6"/>
      <c r="D30" s="1"/>
      <c r="E30" s="36">
        <f>E25+E29</f>
        <v>2031.4473349999998</v>
      </c>
      <c r="F30" s="36">
        <f>F25+F29</f>
        <v>4062.8946699999997</v>
      </c>
      <c r="G30" s="36">
        <f>G25+G29</f>
        <v>4875.4736039999998</v>
      </c>
      <c r="H30" s="31"/>
    </row>
    <row r="31" spans="1:11" hidden="1" x14ac:dyDescent="0.25">
      <c r="A31" s="31" t="s">
        <v>31</v>
      </c>
      <c r="B31" s="31"/>
      <c r="C31" s="31"/>
      <c r="D31" s="31"/>
      <c r="E31" s="36">
        <f>E30*0.1</f>
        <v>203.1447335</v>
      </c>
      <c r="F31" s="36">
        <f>F30*0.1</f>
        <v>406.289467</v>
      </c>
      <c r="G31" s="36">
        <f>G30*0.1</f>
        <v>487.5473604</v>
      </c>
      <c r="H31" s="31"/>
    </row>
    <row r="32" spans="1:11" hidden="1" x14ac:dyDescent="0.25">
      <c r="A32" s="33" t="s">
        <v>35</v>
      </c>
      <c r="B32" s="31"/>
      <c r="C32" s="31"/>
      <c r="D32" s="31"/>
      <c r="E32" s="37">
        <f>E30+E31</f>
        <v>2234.5920684999996</v>
      </c>
      <c r="F32" s="37">
        <f>F30+F31</f>
        <v>4469.1841369999993</v>
      </c>
      <c r="G32" s="37">
        <f>G30+G31</f>
        <v>5363.0209643999997</v>
      </c>
      <c r="H32" s="31"/>
    </row>
    <row r="33" spans="1:8" hidden="1" x14ac:dyDescent="0.25">
      <c r="A33" s="31"/>
      <c r="B33" s="31"/>
      <c r="C33" s="31"/>
      <c r="D33" s="31"/>
      <c r="E33" s="31"/>
      <c r="F33" s="31"/>
      <c r="G33" s="31"/>
      <c r="H33" s="31"/>
    </row>
    <row r="34" spans="1:8" s="72" customFormat="1" ht="15.75" thickBot="1" x14ac:dyDescent="0.3">
      <c r="A34" s="74"/>
      <c r="B34" s="74"/>
      <c r="C34" s="74"/>
      <c r="D34" s="74"/>
      <c r="E34" s="74"/>
      <c r="F34" s="74"/>
      <c r="G34" s="74"/>
      <c r="H34" s="74"/>
    </row>
    <row r="35" spans="1:8" ht="21.75" thickTop="1" x14ac:dyDescent="0.35">
      <c r="A35" s="195" t="s">
        <v>33</v>
      </c>
      <c r="B35" s="195"/>
      <c r="C35" s="195"/>
      <c r="D35" s="195"/>
      <c r="E35" s="195"/>
      <c r="F35" s="195"/>
      <c r="G35" s="195"/>
      <c r="H35" s="195"/>
    </row>
    <row r="36" spans="1:8" ht="21" customHeight="1" x14ac:dyDescent="0.25">
      <c r="A36" s="198" t="s">
        <v>195</v>
      </c>
      <c r="B36" s="198"/>
      <c r="C36" s="198"/>
      <c r="D36" s="198"/>
      <c r="E36" s="198"/>
      <c r="F36" s="198"/>
      <c r="G36" s="198"/>
      <c r="H36" s="198"/>
    </row>
    <row r="37" spans="1:8" ht="21" customHeight="1" x14ac:dyDescent="0.25">
      <c r="A37" s="198"/>
      <c r="B37" s="198"/>
      <c r="C37" s="198"/>
      <c r="D37" s="198"/>
      <c r="E37" s="198"/>
      <c r="F37" s="198"/>
      <c r="G37" s="198"/>
      <c r="H37" s="198"/>
    </row>
    <row r="38" spans="1:8" ht="21" customHeight="1" x14ac:dyDescent="0.25">
      <c r="A38" s="198"/>
      <c r="B38" s="198"/>
      <c r="C38" s="198"/>
      <c r="D38" s="198"/>
      <c r="E38" s="198"/>
      <c r="F38" s="198"/>
      <c r="G38" s="198"/>
      <c r="H38" s="198"/>
    </row>
    <row r="39" spans="1:8" ht="28.5" customHeight="1" x14ac:dyDescent="0.25">
      <c r="A39" s="194" t="s">
        <v>193</v>
      </c>
      <c r="B39" s="194"/>
      <c r="C39" s="194"/>
      <c r="D39" s="194"/>
      <c r="E39" s="194"/>
      <c r="F39" s="194"/>
      <c r="G39" s="194"/>
      <c r="H39" s="194"/>
    </row>
    <row r="40" spans="1:8" s="97" customFormat="1" x14ac:dyDescent="0.25">
      <c r="A40" s="31" t="s">
        <v>186</v>
      </c>
      <c r="B40" s="96"/>
      <c r="C40" s="96"/>
      <c r="D40" s="31"/>
      <c r="E40" s="36">
        <f>(((E23)*0.2)+E24+E29)*1.1</f>
        <v>446.91841370000003</v>
      </c>
      <c r="F40" s="36">
        <f>(((F23)*0.2)+F24+F29)*1.1</f>
        <v>893.83682740000006</v>
      </c>
      <c r="G40" s="36">
        <f>(((G23)*0.2)+G24+G29)*1.1</f>
        <v>1072.60419288</v>
      </c>
      <c r="H40" s="31"/>
    </row>
    <row r="41" spans="1:8" s="97" customFormat="1" x14ac:dyDescent="0.25">
      <c r="A41" s="31" t="s">
        <v>187</v>
      </c>
      <c r="B41" s="96"/>
      <c r="C41" s="96"/>
      <c r="D41" s="31"/>
      <c r="E41" s="36">
        <f>(((E23)*0.3)+E24+E29)*1.1</f>
        <v>670.37762055000007</v>
      </c>
      <c r="F41" s="36">
        <f>(((F23)*0.3)+F24+F29)*1.1</f>
        <v>1340.7552411000001</v>
      </c>
      <c r="G41" s="36">
        <f>(((G23)*0.3)+G24+G29)*1.1</f>
        <v>1608.90628932</v>
      </c>
      <c r="H41" s="31"/>
    </row>
    <row r="42" spans="1:8" x14ac:dyDescent="0.25">
      <c r="A42" s="31"/>
      <c r="B42" s="31"/>
      <c r="C42" s="31"/>
      <c r="D42" s="31"/>
      <c r="E42" s="31"/>
      <c r="F42" s="31"/>
      <c r="G42" s="31"/>
      <c r="H42" s="31"/>
    </row>
    <row r="43" spans="1:8" ht="15.75" x14ac:dyDescent="0.25">
      <c r="A43" s="194" t="s">
        <v>194</v>
      </c>
      <c r="B43" s="194"/>
      <c r="C43" s="194"/>
      <c r="D43" s="194"/>
      <c r="E43" s="194"/>
      <c r="F43" s="194"/>
      <c r="G43" s="194"/>
      <c r="H43" s="194"/>
    </row>
    <row r="44" spans="1:8" s="97" customFormat="1" x14ac:dyDescent="0.25">
      <c r="A44" s="31" t="s">
        <v>187</v>
      </c>
      <c r="B44" s="31"/>
      <c r="C44" s="31"/>
      <c r="D44" s="31"/>
      <c r="E44" s="36">
        <f>(((E23)*0.3)+E24+E29)*1.1</f>
        <v>670.37762055000007</v>
      </c>
      <c r="F44" s="36">
        <f>(((F23)*0.3)+F24+F29)*1.1</f>
        <v>1340.7552411000001</v>
      </c>
      <c r="G44" s="36">
        <f>(((G23)*0.3)+G24+G29)*1.1</f>
        <v>1608.90628932</v>
      </c>
      <c r="H44" s="31"/>
    </row>
    <row r="45" spans="1:8" s="97" customFormat="1" x14ac:dyDescent="0.25">
      <c r="A45" s="31" t="s">
        <v>188</v>
      </c>
      <c r="B45" s="31"/>
      <c r="C45" s="96"/>
      <c r="D45" s="31"/>
      <c r="E45" s="36">
        <f>(((E23)*0.7)+E24+E29)*1.1</f>
        <v>1564.2144479499998</v>
      </c>
      <c r="F45" s="36">
        <f>(((F23)*0.7)+F24+F29)*1.1</f>
        <v>3128.4288958999996</v>
      </c>
      <c r="G45" s="36">
        <f>(((G23)*0.7)+G24+G29)*1.1</f>
        <v>3754.1146750799999</v>
      </c>
      <c r="H45" s="31"/>
    </row>
    <row r="46" spans="1:8" x14ac:dyDescent="0.25">
      <c r="A46" s="31"/>
      <c r="B46" s="31"/>
      <c r="C46" s="31"/>
      <c r="D46" s="31"/>
      <c r="E46" s="31"/>
      <c r="F46" s="31"/>
      <c r="G46" s="31"/>
      <c r="H46" s="31"/>
    </row>
    <row r="47" spans="1:8" x14ac:dyDescent="0.25">
      <c r="A47" s="33" t="s">
        <v>167</v>
      </c>
      <c r="B47" s="31"/>
      <c r="C47" s="31"/>
      <c r="D47" s="31"/>
      <c r="E47" s="31"/>
      <c r="F47" s="61">
        <v>500</v>
      </c>
      <c r="G47" s="31"/>
      <c r="H47" s="31"/>
    </row>
    <row r="48" spans="1:8" x14ac:dyDescent="0.25">
      <c r="A48" s="33"/>
      <c r="B48" s="31"/>
      <c r="C48" s="31"/>
      <c r="D48" s="31"/>
      <c r="E48" s="31"/>
      <c r="F48" s="95"/>
      <c r="G48" s="31"/>
      <c r="H48" s="31"/>
    </row>
    <row r="49" spans="1:8" ht="15.75" thickBot="1" x14ac:dyDescent="0.3">
      <c r="A49" s="33" t="s">
        <v>168</v>
      </c>
      <c r="B49" s="31"/>
      <c r="C49" s="31"/>
      <c r="D49" s="31"/>
      <c r="E49" s="66"/>
      <c r="F49" s="56"/>
      <c r="G49" s="6"/>
      <c r="H49" s="31"/>
    </row>
    <row r="50" spans="1:8" x14ac:dyDescent="0.25">
      <c r="A50" s="152"/>
      <c r="B50" s="153"/>
      <c r="C50" s="153"/>
      <c r="D50" s="153"/>
      <c r="E50" s="153"/>
      <c r="F50" s="153"/>
      <c r="G50" s="153"/>
      <c r="H50" s="154"/>
    </row>
    <row r="51" spans="1:8" x14ac:dyDescent="0.25">
      <c r="A51" s="155"/>
      <c r="B51" s="156"/>
      <c r="C51" s="156"/>
      <c r="D51" s="156"/>
      <c r="E51" s="156"/>
      <c r="F51" s="156"/>
      <c r="G51" s="156"/>
      <c r="H51" s="157"/>
    </row>
    <row r="52" spans="1:8" ht="15.75" thickBot="1" x14ac:dyDescent="0.3">
      <c r="A52" s="158"/>
      <c r="B52" s="159"/>
      <c r="C52" s="159"/>
      <c r="D52" s="159"/>
      <c r="E52" s="159"/>
      <c r="F52" s="159"/>
      <c r="G52" s="159"/>
      <c r="H52" s="160"/>
    </row>
    <row r="53" spans="1:8" x14ac:dyDescent="0.25">
      <c r="A53" s="68"/>
      <c r="B53" s="68"/>
      <c r="C53" s="68"/>
      <c r="D53" s="68"/>
      <c r="E53" s="68"/>
      <c r="F53" s="68"/>
      <c r="G53" s="68"/>
      <c r="H53" s="68"/>
    </row>
    <row r="54" spans="1:8" x14ac:dyDescent="0.25">
      <c r="A54" s="196" t="s">
        <v>196</v>
      </c>
      <c r="B54" s="196"/>
      <c r="C54" s="196"/>
      <c r="D54" s="196"/>
      <c r="E54" s="196"/>
      <c r="F54" s="196"/>
      <c r="G54" s="68"/>
      <c r="H54" s="68"/>
    </row>
    <row r="55" spans="1:8" x14ac:dyDescent="0.25">
      <c r="A55" s="197"/>
      <c r="B55" s="197"/>
      <c r="C55" s="197"/>
      <c r="D55" s="197"/>
      <c r="E55" s="197"/>
      <c r="F55" s="197"/>
      <c r="G55" s="68"/>
      <c r="H55" s="68"/>
    </row>
    <row r="56" spans="1:8" x14ac:dyDescent="0.25">
      <c r="A56" s="161"/>
      <c r="B56" s="161"/>
      <c r="C56" s="161"/>
      <c r="D56" s="161"/>
      <c r="E56" s="161"/>
      <c r="F56" s="161"/>
      <c r="G56" s="69"/>
      <c r="H56" s="68"/>
    </row>
    <row r="57" spans="1:8" x14ac:dyDescent="0.25">
      <c r="A57" s="162"/>
      <c r="B57" s="162"/>
      <c r="C57" s="162"/>
      <c r="D57" s="162"/>
      <c r="E57" s="162"/>
      <c r="F57" s="162"/>
      <c r="G57" s="69"/>
      <c r="H57" s="68"/>
    </row>
    <row r="58" spans="1:8" x14ac:dyDescent="0.25">
      <c r="A58" s="162"/>
      <c r="B58" s="162"/>
      <c r="C58" s="162"/>
      <c r="D58" s="162"/>
      <c r="E58" s="162"/>
      <c r="F58" s="162"/>
      <c r="G58" s="69"/>
      <c r="H58" s="68"/>
    </row>
    <row r="59" spans="1:8" ht="15" customHeight="1" x14ac:dyDescent="0.25">
      <c r="A59" s="163"/>
      <c r="B59" s="163"/>
      <c r="C59" s="163"/>
      <c r="D59" s="163"/>
      <c r="E59" s="163"/>
      <c r="F59" s="163"/>
      <c r="G59" s="69"/>
      <c r="H59" s="68"/>
    </row>
    <row r="60" spans="1:8" x14ac:dyDescent="0.25">
      <c r="A60" s="164" t="s">
        <v>169</v>
      </c>
      <c r="B60" s="164"/>
      <c r="C60" s="164"/>
      <c r="D60" s="164"/>
      <c r="E60" s="164"/>
      <c r="F60" s="165"/>
      <c r="G60" s="99">
        <f>G56+G57+G58+G59</f>
        <v>0</v>
      </c>
      <c r="H60" s="68"/>
    </row>
    <row r="61" spans="1:8" ht="15.75" thickBot="1" x14ac:dyDescent="0.3">
      <c r="A61" s="71"/>
      <c r="B61" s="71"/>
      <c r="C61" s="71"/>
      <c r="D61" s="71"/>
      <c r="E61" s="71"/>
      <c r="F61" s="71"/>
      <c r="G61" s="71"/>
      <c r="H61" s="71"/>
    </row>
    <row r="62" spans="1:8" ht="16.5" thickTop="1" x14ac:dyDescent="0.25">
      <c r="A62" s="149" t="s">
        <v>170</v>
      </c>
      <c r="B62" s="149"/>
      <c r="C62" s="149"/>
      <c r="D62" s="149"/>
      <c r="E62" s="149"/>
      <c r="F62" s="149"/>
      <c r="G62" s="149"/>
      <c r="H62" s="149"/>
    </row>
    <row r="63" spans="1:8" x14ac:dyDescent="0.25">
      <c r="A63" s="1"/>
      <c r="B63" s="1"/>
      <c r="C63" s="1"/>
      <c r="D63" s="1"/>
      <c r="E63" s="1"/>
      <c r="F63" s="1"/>
      <c r="G63" s="1"/>
      <c r="H63" s="31"/>
    </row>
    <row r="64" spans="1:8" x14ac:dyDescent="0.25">
      <c r="A64" s="44" t="s">
        <v>173</v>
      </c>
      <c r="B64" s="1" t="s">
        <v>171</v>
      </c>
      <c r="C64" s="1" t="s">
        <v>172</v>
      </c>
      <c r="D64" s="1"/>
      <c r="E64" s="1"/>
      <c r="F64" s="1"/>
      <c r="G64" s="1"/>
      <c r="H64" s="31"/>
    </row>
    <row r="65" spans="1:8" ht="15" customHeight="1" x14ac:dyDescent="0.25">
      <c r="A65" s="1"/>
      <c r="B65" s="1"/>
      <c r="C65" s="1"/>
      <c r="D65" s="1"/>
      <c r="E65" s="1"/>
      <c r="F65" s="1"/>
      <c r="G65" s="1"/>
      <c r="H65" s="31"/>
    </row>
    <row r="66" spans="1:8" x14ac:dyDescent="0.25">
      <c r="A66" s="44" t="s">
        <v>174</v>
      </c>
      <c r="B66" s="76">
        <f>F47</f>
        <v>500</v>
      </c>
      <c r="C66" s="1"/>
      <c r="D66" s="76">
        <f>G60</f>
        <v>0</v>
      </c>
      <c r="E66" s="1"/>
      <c r="F66" s="1"/>
      <c r="G66" s="1"/>
      <c r="H66" s="31"/>
    </row>
    <row r="67" spans="1:8" x14ac:dyDescent="0.25">
      <c r="A67" s="1"/>
      <c r="B67" s="1"/>
      <c r="C67" s="1"/>
      <c r="D67" s="1"/>
      <c r="E67" s="1"/>
      <c r="F67" s="1"/>
      <c r="G67" s="1"/>
      <c r="H67" s="31"/>
    </row>
    <row r="68" spans="1:8" x14ac:dyDescent="0.25">
      <c r="A68" s="44" t="s">
        <v>37</v>
      </c>
      <c r="B68" s="78">
        <f>B66</f>
        <v>500</v>
      </c>
      <c r="C68" s="1"/>
      <c r="D68" s="77">
        <f>D66</f>
        <v>0</v>
      </c>
      <c r="E68" s="1"/>
      <c r="F68" s="1"/>
      <c r="G68" s="1"/>
      <c r="H68" s="31"/>
    </row>
    <row r="69" spans="1:8" x14ac:dyDescent="0.25">
      <c r="A69" s="1"/>
      <c r="B69" s="1"/>
      <c r="C69" s="1"/>
      <c r="D69" s="1"/>
      <c r="E69" s="1"/>
      <c r="F69" s="1"/>
      <c r="G69" s="1"/>
      <c r="H69" s="31"/>
    </row>
    <row r="70" spans="1:8" x14ac:dyDescent="0.25">
      <c r="A70" s="1" t="s">
        <v>197</v>
      </c>
      <c r="B70" s="75">
        <f>B68*(F70/100)</f>
        <v>20</v>
      </c>
      <c r="C70" s="1"/>
      <c r="D70" s="1"/>
      <c r="E70" s="1"/>
      <c r="F70" s="60">
        <v>4</v>
      </c>
      <c r="G70" s="1" t="s">
        <v>164</v>
      </c>
      <c r="H70" s="31"/>
    </row>
    <row r="71" spans="1:8" x14ac:dyDescent="0.25">
      <c r="A71" s="1"/>
      <c r="B71" s="1"/>
      <c r="C71" s="1"/>
      <c r="D71" s="1"/>
      <c r="E71" s="1"/>
      <c r="F71" s="1"/>
      <c r="G71" s="1"/>
      <c r="H71" s="31"/>
    </row>
    <row r="72" spans="1:8" x14ac:dyDescent="0.25">
      <c r="A72" s="1" t="s">
        <v>176</v>
      </c>
      <c r="B72" s="75">
        <f>(B68+B70)*0.22</f>
        <v>114.4</v>
      </c>
      <c r="C72" s="1"/>
      <c r="D72" s="1"/>
      <c r="E72" s="1"/>
      <c r="F72" s="1"/>
      <c r="G72" s="1"/>
      <c r="H72" s="31"/>
    </row>
    <row r="73" spans="1:8" x14ac:dyDescent="0.25">
      <c r="A73" s="1"/>
      <c r="B73" s="1"/>
      <c r="C73" s="1"/>
      <c r="D73" s="1"/>
      <c r="E73" s="1"/>
      <c r="F73" s="1"/>
      <c r="G73" s="1"/>
      <c r="H73" s="31"/>
    </row>
    <row r="74" spans="1:8" x14ac:dyDescent="0.25">
      <c r="A74" s="33" t="s">
        <v>37</v>
      </c>
      <c r="B74" s="78">
        <f>B68+B70+B72</f>
        <v>634.4</v>
      </c>
      <c r="C74" s="1"/>
      <c r="D74" s="58">
        <f>D68</f>
        <v>0</v>
      </c>
      <c r="E74" s="39"/>
      <c r="F74" s="63">
        <f>B74+D74</f>
        <v>634.4</v>
      </c>
      <c r="G74" s="39"/>
      <c r="H74" s="3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</sheetData>
  <sheetProtection algorithmName="SHA-512" hashValue="maQqP+zLdQR5S60FOwLRnTPlAaFXrY2GnLMrXdvyLwvNnBe8mdL4MEGJEj+QWGDwTJbkal3nrcp8/XbVMELDqQ==" saltValue="9j9q1ViyhzelUBkSISZRyQ==" spinCount="100000" sheet="1" objects="1" scenarios="1"/>
  <mergeCells count="21">
    <mergeCell ref="A62:H62"/>
    <mergeCell ref="A6:C6"/>
    <mergeCell ref="A7:C7"/>
    <mergeCell ref="A8:C8"/>
    <mergeCell ref="A9:C9"/>
    <mergeCell ref="A39:H39"/>
    <mergeCell ref="A43:H43"/>
    <mergeCell ref="A35:H35"/>
    <mergeCell ref="A56:F56"/>
    <mergeCell ref="A57:F57"/>
    <mergeCell ref="A58:F58"/>
    <mergeCell ref="A59:F59"/>
    <mergeCell ref="A50:H52"/>
    <mergeCell ref="A54:F55"/>
    <mergeCell ref="A60:F60"/>
    <mergeCell ref="A36:H38"/>
    <mergeCell ref="A5:C5"/>
    <mergeCell ref="A1:H1"/>
    <mergeCell ref="A2:H2"/>
    <mergeCell ref="A3:H3"/>
    <mergeCell ref="A12:H12"/>
  </mergeCells>
  <dataValidations count="2">
    <dataValidation type="whole" allowBlank="1" showInputMessage="1" showErrorMessage="1" sqref="E29:G29">
      <formula1>0</formula1>
      <formula2>B29</formula2>
    </dataValidation>
    <dataValidation type="whole" allowBlank="1" showInputMessage="1" showErrorMessage="1" sqref="E49">
      <formula1>E47</formula1>
      <formula2>G47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omuni Alto Adige" prompt="Inserire il Comune">
          <x14:formula1>
            <xm:f>'Comuni Alto Adige'!A3:A118</xm:f>
          </x14:formula1>
          <xm:sqref>B18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I42"/>
  <sheetViews>
    <sheetView zoomScale="175" zoomScaleNormal="175" workbookViewId="0">
      <selection activeCell="C5" sqref="C5"/>
    </sheetView>
  </sheetViews>
  <sheetFormatPr defaultRowHeight="15" x14ac:dyDescent="0.25"/>
  <cols>
    <col min="1" max="1" width="26.42578125" bestFit="1" customWidth="1"/>
    <col min="3" max="3" width="12" bestFit="1" customWidth="1"/>
    <col min="5" max="5" width="10.28515625" bestFit="1" customWidth="1"/>
    <col min="6" max="6" width="12" bestFit="1" customWidth="1"/>
    <col min="7" max="8" width="9.7109375" bestFit="1" customWidth="1"/>
    <col min="9" max="9" width="12" bestFit="1" customWidth="1"/>
  </cols>
  <sheetData>
    <row r="1" spans="1:9" x14ac:dyDescent="0.25">
      <c r="A1" s="177" t="s">
        <v>0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11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3">
        <f>'Compenso custode + delegato'!G12</f>
        <v>250000</v>
      </c>
      <c r="D4" s="1"/>
      <c r="E4" s="1"/>
      <c r="F4" s="1"/>
      <c r="G4" s="12"/>
      <c r="H4" s="1"/>
      <c r="I4" s="11"/>
    </row>
    <row r="5" spans="1:9" x14ac:dyDescent="0.25">
      <c r="A5" s="4" t="s">
        <v>2</v>
      </c>
      <c r="B5" s="4">
        <v>0.03</v>
      </c>
      <c r="C5" s="4"/>
      <c r="D5" s="5">
        <f>'Dati per il calcolo'!G5</f>
        <v>750</v>
      </c>
      <c r="E5" s="4"/>
      <c r="F5" s="4"/>
      <c r="G5" s="4"/>
      <c r="H5" s="1"/>
      <c r="I5" s="1"/>
    </row>
    <row r="6" spans="1:9" x14ac:dyDescent="0.25">
      <c r="A6" s="4" t="s">
        <v>3</v>
      </c>
      <c r="B6" s="4">
        <v>0.01</v>
      </c>
      <c r="C6" s="4"/>
      <c r="D6" s="5">
        <f>'Dati per il calcolo'!G6</f>
        <v>749.99990000000003</v>
      </c>
      <c r="E6" s="4"/>
      <c r="F6" s="4"/>
      <c r="G6" s="4"/>
      <c r="H6" s="1"/>
      <c r="I6" s="1"/>
    </row>
    <row r="7" spans="1:9" x14ac:dyDescent="0.25">
      <c r="A7" s="4" t="s">
        <v>4</v>
      </c>
      <c r="B7" s="4">
        <v>8.0000000000000002E-3</v>
      </c>
      <c r="C7" s="4"/>
      <c r="D7" s="5">
        <f>'Dati per il calcolo'!G7</f>
        <v>799.99992000000009</v>
      </c>
      <c r="E7" s="4"/>
      <c r="F7" s="4"/>
      <c r="G7" s="4"/>
      <c r="H7" s="1"/>
      <c r="I7" s="1"/>
    </row>
    <row r="8" spans="1:9" x14ac:dyDescent="0.25">
      <c r="A8" s="4" t="s">
        <v>5</v>
      </c>
      <c r="B8" s="4">
        <v>7.0000000000000001E-3</v>
      </c>
      <c r="C8" s="4"/>
      <c r="D8" s="5">
        <f>'Dati per il calcolo'!G8</f>
        <v>349.99992999999995</v>
      </c>
      <c r="E8" s="4"/>
      <c r="F8" s="4"/>
      <c r="G8" s="4"/>
      <c r="H8" s="1"/>
      <c r="I8" s="1"/>
    </row>
    <row r="9" spans="1:9" x14ac:dyDescent="0.25">
      <c r="A9" s="4" t="s">
        <v>6</v>
      </c>
      <c r="B9" s="4">
        <v>5.0000000000000001E-3</v>
      </c>
      <c r="C9" s="4"/>
      <c r="D9" s="5">
        <f>'Dati per il calcolo'!G9</f>
        <v>0</v>
      </c>
      <c r="E9" s="4"/>
      <c r="F9" s="4"/>
      <c r="G9" s="4"/>
      <c r="H9" s="1"/>
      <c r="I9" s="1"/>
    </row>
    <row r="10" spans="1:9" ht="15.75" thickBot="1" x14ac:dyDescent="0.3">
      <c r="A10" s="4" t="s">
        <v>7</v>
      </c>
      <c r="B10" s="4">
        <v>3.0000000000000001E-3</v>
      </c>
      <c r="C10" s="4"/>
      <c r="D10" s="5">
        <f>'Dati per il calcolo'!G10</f>
        <v>0</v>
      </c>
      <c r="E10" s="4"/>
      <c r="F10" s="4"/>
      <c r="G10" s="4"/>
      <c r="H10" s="1"/>
      <c r="I10" s="1"/>
    </row>
    <row r="11" spans="1:9" ht="15.75" thickBot="1" x14ac:dyDescent="0.3">
      <c r="A11" s="7" t="s">
        <v>9</v>
      </c>
      <c r="B11" s="8"/>
      <c r="C11" s="8"/>
      <c r="D11" s="8"/>
      <c r="E11" s="8"/>
      <c r="F11" s="8"/>
      <c r="G11" s="8"/>
      <c r="H11" s="9">
        <f>SUM(D5:D10)</f>
        <v>2649.9997499999999</v>
      </c>
      <c r="I11" s="1"/>
    </row>
    <row r="12" spans="1:9" x14ac:dyDescent="0.25">
      <c r="A12" s="199" t="s">
        <v>10</v>
      </c>
      <c r="B12" s="199"/>
      <c r="C12" s="199"/>
      <c r="D12" s="199"/>
      <c r="E12" s="199"/>
      <c r="F12" s="199"/>
      <c r="G12" s="10"/>
      <c r="H12" s="10"/>
      <c r="I12" s="10"/>
    </row>
    <row r="13" spans="1:9" ht="15.75" thickBot="1" x14ac:dyDescent="0.3">
      <c r="A13" s="200"/>
      <c r="B13" s="200"/>
      <c r="C13" s="200"/>
      <c r="D13" s="200"/>
      <c r="E13" s="200"/>
      <c r="F13" s="200"/>
      <c r="G13" s="10"/>
      <c r="H13" s="10"/>
      <c r="I13" s="10"/>
    </row>
    <row r="14" spans="1:9" ht="15.75" thickBot="1" x14ac:dyDescent="0.3">
      <c r="A14" s="7" t="s">
        <v>13</v>
      </c>
      <c r="B14" s="8"/>
      <c r="C14" s="8"/>
      <c r="D14" s="8"/>
      <c r="E14" s="8"/>
      <c r="F14" s="8"/>
      <c r="G14" s="9">
        <f>H11/2</f>
        <v>1324.999875</v>
      </c>
      <c r="H14" s="1"/>
      <c r="I14" s="1"/>
    </row>
    <row r="15" spans="1:9" x14ac:dyDescent="0.25">
      <c r="A15" s="203" t="s">
        <v>12</v>
      </c>
      <c r="B15" s="203"/>
      <c r="C15" s="203"/>
      <c r="D15" s="203"/>
      <c r="E15" s="203"/>
      <c r="F15" s="203"/>
      <c r="G15" s="1"/>
      <c r="H15" s="1"/>
      <c r="I15" s="1"/>
    </row>
    <row r="16" spans="1:9" ht="15.75" thickBot="1" x14ac:dyDescent="0.3">
      <c r="A16" s="204"/>
      <c r="B16" s="204"/>
      <c r="C16" s="204"/>
      <c r="D16" s="204"/>
      <c r="E16" s="204"/>
      <c r="F16" s="204"/>
      <c r="G16" s="1"/>
      <c r="H16" s="1"/>
      <c r="I16" s="1"/>
    </row>
    <row r="17" spans="1:9" ht="15.75" thickBot="1" x14ac:dyDescent="0.3">
      <c r="A17" s="7" t="s">
        <v>14</v>
      </c>
      <c r="B17" s="8"/>
      <c r="C17" s="8"/>
      <c r="D17" s="8"/>
      <c r="E17" s="8"/>
      <c r="F17" s="8"/>
      <c r="G17" s="8"/>
      <c r="H17" s="8"/>
      <c r="I17" s="9">
        <f>H11*1.2</f>
        <v>3179.9996999999998</v>
      </c>
    </row>
    <row r="18" spans="1:9" x14ac:dyDescent="0.25">
      <c r="A18" s="199" t="s">
        <v>15</v>
      </c>
      <c r="B18" s="199"/>
      <c r="C18" s="199"/>
      <c r="D18" s="199"/>
      <c r="E18" s="199"/>
      <c r="F18" s="199"/>
      <c r="G18" s="1"/>
      <c r="H18" s="1"/>
      <c r="I18" s="1"/>
    </row>
    <row r="19" spans="1:9" ht="15" customHeight="1" x14ac:dyDescent="0.25">
      <c r="A19" s="200"/>
      <c r="B19" s="200"/>
      <c r="C19" s="200"/>
      <c r="D19" s="200"/>
      <c r="E19" s="200"/>
      <c r="F19" s="200"/>
      <c r="G19" s="1"/>
      <c r="H19" s="1"/>
      <c r="I19" s="1"/>
    </row>
    <row r="20" spans="1:9" ht="15.75" thickBot="1" x14ac:dyDescent="0.3">
      <c r="A20" s="1"/>
      <c r="B20" s="1"/>
      <c r="C20" s="1"/>
      <c r="D20" s="1"/>
      <c r="E20" s="1"/>
      <c r="F20" s="1"/>
      <c r="G20" s="13" t="s">
        <v>16</v>
      </c>
      <c r="H20" s="13" t="s">
        <v>17</v>
      </c>
      <c r="I20" s="13" t="s">
        <v>18</v>
      </c>
    </row>
    <row r="21" spans="1:9" x14ac:dyDescent="0.25">
      <c r="A21" s="1"/>
      <c r="B21" s="1"/>
      <c r="C21" s="1"/>
      <c r="D21" s="1"/>
      <c r="E21" s="1"/>
      <c r="F21" s="1"/>
      <c r="G21" s="6">
        <f>G14</f>
        <v>1324.999875</v>
      </c>
      <c r="H21" s="6">
        <f>H11</f>
        <v>2649.9997499999999</v>
      </c>
      <c r="I21" s="6">
        <f>I17</f>
        <v>3179.9996999999998</v>
      </c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21" t="s">
        <v>22</v>
      </c>
      <c r="B23" s="19"/>
      <c r="C23" s="19"/>
      <c r="D23" s="19"/>
      <c r="E23" s="19"/>
      <c r="F23" s="1"/>
      <c r="G23" s="1"/>
      <c r="H23" s="1"/>
      <c r="I23" s="1"/>
    </row>
    <row r="24" spans="1:9" ht="15.75" thickBot="1" x14ac:dyDescent="0.3">
      <c r="A24" s="19"/>
      <c r="B24" s="19"/>
      <c r="C24" s="19"/>
      <c r="D24" s="19"/>
      <c r="E24" s="19"/>
      <c r="F24" s="1"/>
      <c r="G24" s="1"/>
      <c r="H24" s="1"/>
      <c r="I24" s="1"/>
    </row>
    <row r="25" spans="1:9" ht="15.75" thickBot="1" x14ac:dyDescent="0.3">
      <c r="A25" s="19" t="s">
        <v>23</v>
      </c>
      <c r="B25" s="19"/>
      <c r="C25" s="19"/>
      <c r="D25" s="19"/>
      <c r="E25" s="16">
        <f>'Compenso custode + delegato'!B16</f>
        <v>0</v>
      </c>
      <c r="F25" s="1"/>
      <c r="G25" s="1"/>
      <c r="H25" s="1"/>
      <c r="I25" s="1"/>
    </row>
    <row r="26" spans="1:9" x14ac:dyDescent="0.25">
      <c r="A26" s="19"/>
      <c r="B26" s="19"/>
      <c r="C26" s="19"/>
      <c r="D26" s="19"/>
      <c r="E26" s="19"/>
      <c r="F26" s="1"/>
      <c r="G26" s="1"/>
      <c r="H26" s="1"/>
      <c r="I26" s="1"/>
    </row>
    <row r="27" spans="1:9" x14ac:dyDescent="0.25">
      <c r="A27" s="20" t="s">
        <v>20</v>
      </c>
      <c r="B27" s="20">
        <v>0.04</v>
      </c>
      <c r="C27" s="19"/>
      <c r="D27" s="19">
        <f>'Dati per il calcolo'!G15</f>
        <v>0</v>
      </c>
      <c r="E27" s="19"/>
      <c r="F27" s="1"/>
      <c r="G27" s="1"/>
      <c r="H27" s="1"/>
      <c r="I27" s="1"/>
    </row>
    <row r="28" spans="1:9" ht="15.75" thickBot="1" x14ac:dyDescent="0.3">
      <c r="A28" s="20" t="s">
        <v>21</v>
      </c>
      <c r="B28" s="20">
        <v>0.03</v>
      </c>
      <c r="C28" s="19"/>
      <c r="D28" s="19">
        <f>'Dati per il calcolo'!G16</f>
        <v>0</v>
      </c>
      <c r="E28" s="19"/>
      <c r="F28" s="1"/>
      <c r="G28" s="1"/>
      <c r="H28" s="1"/>
      <c r="I28" s="1"/>
    </row>
    <row r="29" spans="1:9" ht="15.75" thickBot="1" x14ac:dyDescent="0.3">
      <c r="A29" s="201" t="s">
        <v>24</v>
      </c>
      <c r="B29" s="202"/>
      <c r="C29" s="202"/>
      <c r="D29" s="18"/>
      <c r="E29" s="8"/>
      <c r="F29" s="8"/>
      <c r="G29" s="8">
        <f>'Dati per il calcolo'!G17</f>
        <v>0</v>
      </c>
      <c r="H29" s="8">
        <f>G29</f>
        <v>0</v>
      </c>
      <c r="I29" s="17">
        <f>G29</f>
        <v>0</v>
      </c>
    </row>
    <row r="30" spans="1:9" x14ac:dyDescent="0.25">
      <c r="A30" s="19"/>
      <c r="B30" s="19"/>
      <c r="C30" s="19"/>
      <c r="D30" s="19"/>
      <c r="E30" s="19"/>
      <c r="F30" s="1"/>
      <c r="G30" s="1"/>
      <c r="H30" s="1"/>
      <c r="I30" s="1"/>
    </row>
    <row r="31" spans="1:9" x14ac:dyDescent="0.25">
      <c r="A31" s="19" t="s">
        <v>25</v>
      </c>
      <c r="B31" s="19"/>
      <c r="C31" s="19"/>
      <c r="D31" s="19"/>
      <c r="E31" s="19"/>
      <c r="F31" s="1"/>
      <c r="G31" s="1"/>
      <c r="H31" s="1"/>
      <c r="I31" s="1"/>
    </row>
    <row r="32" spans="1:9" x14ac:dyDescent="0.25">
      <c r="A32" s="19"/>
      <c r="B32" s="24" t="s">
        <v>16</v>
      </c>
      <c r="C32" s="24" t="s">
        <v>17</v>
      </c>
      <c r="D32" s="24" t="s">
        <v>18</v>
      </c>
      <c r="E32" s="19"/>
      <c r="F32" s="1"/>
      <c r="G32" s="1"/>
      <c r="H32" s="1"/>
      <c r="I32" s="1"/>
    </row>
    <row r="33" spans="1:9" x14ac:dyDescent="0.25">
      <c r="A33" s="22">
        <v>0.05</v>
      </c>
      <c r="B33" s="25">
        <f>G21*0.05</f>
        <v>66.249993750000002</v>
      </c>
      <c r="C33" s="25">
        <f>H21*0.05</f>
        <v>132.4999875</v>
      </c>
      <c r="D33" s="25">
        <f>I21*0.05</f>
        <v>158.99998500000001</v>
      </c>
      <c r="E33" s="19"/>
      <c r="F33" s="1"/>
      <c r="G33" s="6"/>
      <c r="H33" s="6"/>
      <c r="I33" s="6"/>
    </row>
    <row r="34" spans="1:9" ht="15.75" thickBot="1" x14ac:dyDescent="0.3">
      <c r="A34" s="22">
        <v>0.2</v>
      </c>
      <c r="B34" s="25">
        <f>G21*0.2</f>
        <v>264.99997500000001</v>
      </c>
      <c r="C34" s="25">
        <f>H21*0.2</f>
        <v>529.99995000000001</v>
      </c>
      <c r="D34" s="25">
        <f>I21*0.2</f>
        <v>635.99994000000004</v>
      </c>
      <c r="E34" s="25">
        <f>J21*0.2</f>
        <v>0</v>
      </c>
      <c r="F34" s="1"/>
      <c r="G34" s="23"/>
      <c r="H34" s="1"/>
      <c r="I34" s="1"/>
    </row>
    <row r="35" spans="1:9" ht="15.75" thickBot="1" x14ac:dyDescent="0.3">
      <c r="A35" s="7" t="s">
        <v>26</v>
      </c>
      <c r="B35" s="8"/>
      <c r="C35" s="8"/>
      <c r="D35" s="8"/>
      <c r="E35" s="8"/>
      <c r="F35" s="8"/>
      <c r="G35" s="28"/>
      <c r="H35" s="28"/>
      <c r="I35" s="28"/>
    </row>
    <row r="36" spans="1:9" ht="15.75" thickBot="1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ht="15.75" thickBot="1" x14ac:dyDescent="0.3">
      <c r="A37" s="7" t="s">
        <v>27</v>
      </c>
      <c r="B37" s="8"/>
      <c r="C37" s="8"/>
      <c r="D37" s="8"/>
      <c r="E37" s="8"/>
      <c r="F37" s="8"/>
      <c r="G37" s="29">
        <f>G35+G29+G21</f>
        <v>1324.999875</v>
      </c>
      <c r="H37" s="29">
        <f>H35+H29+H21</f>
        <v>2649.9997499999999</v>
      </c>
      <c r="I37" s="29">
        <f>I35+I29+I21</f>
        <v>3179.9996999999998</v>
      </c>
    </row>
    <row r="38" spans="1:9" ht="15.75" thickBot="1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ht="15.75" thickBot="1" x14ac:dyDescent="0.3">
      <c r="A39" s="7" t="s">
        <v>28</v>
      </c>
      <c r="B39" s="8"/>
      <c r="C39" s="8"/>
      <c r="D39" s="8"/>
      <c r="E39" s="8"/>
      <c r="F39" s="8"/>
      <c r="G39" s="29">
        <f>G37*0.1</f>
        <v>132.4999875</v>
      </c>
      <c r="H39" s="29">
        <f>H37*0.1</f>
        <v>264.99997500000001</v>
      </c>
      <c r="I39" s="29">
        <f>I37*0.1</f>
        <v>317.99997000000002</v>
      </c>
    </row>
    <row r="40" spans="1:9" ht="15.75" thickBot="1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ht="15.75" thickBot="1" x14ac:dyDescent="0.3">
      <c r="A41" s="26" t="s">
        <v>29</v>
      </c>
      <c r="B41" s="27"/>
      <c r="C41" s="27"/>
      <c r="D41" s="27"/>
      <c r="E41" s="27"/>
      <c r="F41" s="27"/>
      <c r="G41" s="30">
        <f>G37+G39</f>
        <v>1457.4998625000001</v>
      </c>
      <c r="H41" s="30">
        <f>H37+H39</f>
        <v>2914.9997250000001</v>
      </c>
      <c r="I41" s="30">
        <f>I37+I39</f>
        <v>3497.9996699999997</v>
      </c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</sheetData>
  <sheetProtection sheet="1" objects="1" scenarios="1"/>
  <mergeCells count="5">
    <mergeCell ref="A1:I1"/>
    <mergeCell ref="A18:F19"/>
    <mergeCell ref="A29:C29"/>
    <mergeCell ref="A12:F13"/>
    <mergeCell ref="A15:F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O26"/>
  <sheetViews>
    <sheetView workbookViewId="0">
      <selection activeCell="E35" sqref="E35"/>
    </sheetView>
  </sheetViews>
  <sheetFormatPr defaultRowHeight="15" x14ac:dyDescent="0.25"/>
  <cols>
    <col min="1" max="1" width="26.42578125" bestFit="1" customWidth="1"/>
    <col min="2" max="2" width="10.7109375" bestFit="1" customWidth="1"/>
    <col min="3" max="3" width="10" bestFit="1" customWidth="1"/>
    <col min="4" max="4" width="7" bestFit="1" customWidth="1"/>
    <col min="5" max="5" width="6" bestFit="1" customWidth="1"/>
    <col min="6" max="6" width="10.7109375" bestFit="1" customWidth="1"/>
    <col min="7" max="7" width="9.5703125" bestFit="1" customWidth="1"/>
    <col min="15" max="15" width="9.5703125" bestFit="1" customWidth="1"/>
  </cols>
  <sheetData>
    <row r="1" spans="1:15" x14ac:dyDescent="0.25">
      <c r="A1" t="s">
        <v>166</v>
      </c>
    </row>
    <row r="3" spans="1:15" x14ac:dyDescent="0.25">
      <c r="A3" s="1" t="s">
        <v>1</v>
      </c>
      <c r="B3" s="1"/>
      <c r="C3" s="1"/>
      <c r="D3" s="1"/>
      <c r="E3" s="1"/>
      <c r="F3" s="1">
        <f>'Compensi custode per esteso'!C4</f>
        <v>250000</v>
      </c>
      <c r="G3" s="2"/>
      <c r="I3" s="1" t="s">
        <v>1</v>
      </c>
      <c r="J3" s="1"/>
      <c r="K3" s="1"/>
      <c r="L3" s="1"/>
      <c r="M3" s="1"/>
      <c r="N3" s="1">
        <f>'Cessazione anticipata incarico'!G15</f>
        <v>520965</v>
      </c>
      <c r="O3" s="2"/>
    </row>
    <row r="4" spans="1:15" x14ac:dyDescent="0.25">
      <c r="A4" s="1"/>
      <c r="B4" s="1"/>
      <c r="C4" s="1"/>
      <c r="D4" s="1"/>
      <c r="E4" s="1"/>
      <c r="F4" s="1"/>
      <c r="G4" s="2"/>
      <c r="I4" s="1"/>
      <c r="J4" s="1"/>
      <c r="K4" s="1"/>
      <c r="L4" s="1"/>
      <c r="M4" s="1"/>
      <c r="N4" s="1"/>
      <c r="O4" s="2"/>
    </row>
    <row r="5" spans="1:15" x14ac:dyDescent="0.25">
      <c r="A5" s="1" t="s">
        <v>2</v>
      </c>
      <c r="B5" s="1">
        <v>25000</v>
      </c>
      <c r="C5" s="1">
        <v>0</v>
      </c>
      <c r="D5" s="1">
        <v>25000</v>
      </c>
      <c r="E5" s="1">
        <v>0.03</v>
      </c>
      <c r="F5" s="1">
        <f>IF($F$3&lt;=C5,0,IF(AND($F$3&gt;C5,$F$3&lt;=D5),$F$3-C5,B5))</f>
        <v>25000</v>
      </c>
      <c r="G5" s="2">
        <f>IF(($F$5*$E$5)&lt;=250,250,IF(AND($F$5*E5)&gt;250,$F$5*E5))</f>
        <v>750</v>
      </c>
      <c r="I5" s="1" t="s">
        <v>2</v>
      </c>
      <c r="J5" s="1">
        <v>25000</v>
      </c>
      <c r="K5" s="1">
        <v>0</v>
      </c>
      <c r="L5" s="1">
        <v>25000</v>
      </c>
      <c r="M5" s="1">
        <v>0.03</v>
      </c>
      <c r="N5" s="1">
        <f t="shared" ref="N5:N11" si="0">IF($N$3&lt;=K5,0,IF(AND($N$3&gt;K5,$N$3&lt;=L5),$N$3-K5,J5))</f>
        <v>25000</v>
      </c>
      <c r="O5" s="2">
        <f>IF(($F$5*$E$5)&lt;=250,250,IF(AND($F$5*M5)&gt;250,$F$5*M5))</f>
        <v>750</v>
      </c>
    </row>
    <row r="6" spans="1:15" x14ac:dyDescent="0.25">
      <c r="A6" s="1" t="s">
        <v>3</v>
      </c>
      <c r="B6" s="1">
        <f>D6-C6</f>
        <v>74999.990000000005</v>
      </c>
      <c r="C6" s="1">
        <v>25000.01</v>
      </c>
      <c r="D6" s="1">
        <v>100000</v>
      </c>
      <c r="E6" s="1">
        <v>0.01</v>
      </c>
      <c r="F6" s="1">
        <f t="shared" ref="F6:F11" si="1">IF($F$3&lt;=C6,0,IF(AND($F$3&gt;C6,$F$3&lt;=D6),$F$3-C6,B6))</f>
        <v>74999.990000000005</v>
      </c>
      <c r="G6" s="2">
        <f>F6*E6</f>
        <v>749.99990000000003</v>
      </c>
      <c r="I6" s="1" t="s">
        <v>3</v>
      </c>
      <c r="J6" s="1">
        <f>L6-K6</f>
        <v>74999.990000000005</v>
      </c>
      <c r="K6" s="1">
        <v>25000.01</v>
      </c>
      <c r="L6" s="1">
        <v>100000</v>
      </c>
      <c r="M6" s="1">
        <v>0.01</v>
      </c>
      <c r="N6" s="1">
        <f t="shared" si="0"/>
        <v>74999.990000000005</v>
      </c>
      <c r="O6" s="2">
        <f>N6*M6</f>
        <v>749.99990000000003</v>
      </c>
    </row>
    <row r="7" spans="1:15" x14ac:dyDescent="0.25">
      <c r="A7" s="1" t="s">
        <v>4</v>
      </c>
      <c r="B7" s="1">
        <f>D7-C7</f>
        <v>99999.99</v>
      </c>
      <c r="C7" s="1">
        <v>100000.01</v>
      </c>
      <c r="D7" s="1">
        <v>200000</v>
      </c>
      <c r="E7" s="1">
        <v>8.0000000000000002E-3</v>
      </c>
      <c r="F7" s="1">
        <f t="shared" si="1"/>
        <v>99999.99</v>
      </c>
      <c r="G7" s="2">
        <f>F7*E7</f>
        <v>799.99992000000009</v>
      </c>
      <c r="I7" s="1" t="s">
        <v>4</v>
      </c>
      <c r="J7" s="1">
        <f>L7-K7</f>
        <v>99999.99</v>
      </c>
      <c r="K7" s="1">
        <v>100000.01</v>
      </c>
      <c r="L7" s="1">
        <v>200000</v>
      </c>
      <c r="M7" s="1">
        <v>8.0000000000000002E-3</v>
      </c>
      <c r="N7" s="1">
        <f t="shared" si="0"/>
        <v>99999.99</v>
      </c>
      <c r="O7" s="2">
        <f>N7*M7</f>
        <v>799.99992000000009</v>
      </c>
    </row>
    <row r="8" spans="1:15" x14ac:dyDescent="0.25">
      <c r="A8" s="1" t="s">
        <v>5</v>
      </c>
      <c r="B8" s="1">
        <f>D8-C8</f>
        <v>99999.989999999991</v>
      </c>
      <c r="C8" s="1">
        <v>200000.01</v>
      </c>
      <c r="D8" s="1">
        <v>300000</v>
      </c>
      <c r="E8" s="1">
        <v>7.0000000000000001E-3</v>
      </c>
      <c r="F8" s="1">
        <f t="shared" si="1"/>
        <v>49999.989999999991</v>
      </c>
      <c r="G8" s="2">
        <f>F8*E8</f>
        <v>349.99992999999995</v>
      </c>
      <c r="I8" s="1" t="s">
        <v>5</v>
      </c>
      <c r="J8" s="1">
        <f>L8-K8</f>
        <v>99999.989999999991</v>
      </c>
      <c r="K8" s="1">
        <v>200000.01</v>
      </c>
      <c r="L8" s="1">
        <v>300000</v>
      </c>
      <c r="M8" s="1">
        <v>7.0000000000000001E-3</v>
      </c>
      <c r="N8" s="1">
        <f t="shared" si="0"/>
        <v>99999.989999999991</v>
      </c>
      <c r="O8" s="2">
        <f>N8*M8</f>
        <v>699.99992999999995</v>
      </c>
    </row>
    <row r="9" spans="1:15" x14ac:dyDescent="0.25">
      <c r="A9" s="1" t="s">
        <v>6</v>
      </c>
      <c r="B9" s="1">
        <f>D9-C9</f>
        <v>199999.99</v>
      </c>
      <c r="C9" s="1">
        <v>300000.01</v>
      </c>
      <c r="D9" s="1">
        <v>500000</v>
      </c>
      <c r="E9" s="1">
        <v>5.0000000000000001E-3</v>
      </c>
      <c r="F9" s="1">
        <f t="shared" si="1"/>
        <v>0</v>
      </c>
      <c r="G9" s="2">
        <f>F9*E9</f>
        <v>0</v>
      </c>
      <c r="I9" s="1" t="s">
        <v>6</v>
      </c>
      <c r="J9" s="1">
        <f>L9-K9</f>
        <v>199999.99</v>
      </c>
      <c r="K9" s="1">
        <v>300000.01</v>
      </c>
      <c r="L9" s="1">
        <v>500000</v>
      </c>
      <c r="M9" s="1">
        <v>5.0000000000000001E-3</v>
      </c>
      <c r="N9" s="1">
        <f t="shared" si="0"/>
        <v>199999.99</v>
      </c>
      <c r="O9" s="2">
        <f>N9*M9</f>
        <v>999.99995000000001</v>
      </c>
    </row>
    <row r="10" spans="1:15" x14ac:dyDescent="0.25">
      <c r="A10" s="1" t="s">
        <v>7</v>
      </c>
      <c r="B10" s="1">
        <f>D10-C10</f>
        <v>-250000.01</v>
      </c>
      <c r="C10" s="1">
        <v>500000.01</v>
      </c>
      <c r="D10" s="1">
        <f>F3</f>
        <v>250000</v>
      </c>
      <c r="E10" s="1">
        <v>3.0000000000000001E-3</v>
      </c>
      <c r="F10" s="1">
        <f t="shared" si="1"/>
        <v>0</v>
      </c>
      <c r="G10" s="2">
        <f>F10*E10</f>
        <v>0</v>
      </c>
      <c r="I10" s="1" t="s">
        <v>7</v>
      </c>
      <c r="J10" s="1">
        <f>L10-K10</f>
        <v>20964.989999999991</v>
      </c>
      <c r="K10" s="1">
        <v>500000.01</v>
      </c>
      <c r="L10" s="1">
        <f>N3</f>
        <v>520965</v>
      </c>
      <c r="M10" s="1">
        <v>3.0000000000000001E-3</v>
      </c>
      <c r="N10" s="1">
        <f t="shared" si="0"/>
        <v>20964.989999999991</v>
      </c>
      <c r="O10" s="2">
        <f>N10*M10</f>
        <v>62.894969999999972</v>
      </c>
    </row>
    <row r="11" spans="1:15" x14ac:dyDescent="0.25">
      <c r="A11" s="1" t="s">
        <v>8</v>
      </c>
      <c r="B11" s="1"/>
      <c r="C11" s="1"/>
      <c r="D11" s="1"/>
      <c r="E11" s="1"/>
      <c r="F11" s="1">
        <f t="shared" si="1"/>
        <v>0</v>
      </c>
      <c r="G11" s="2">
        <f>SUM(G5:G10)</f>
        <v>2649.9997499999999</v>
      </c>
      <c r="I11" s="1" t="s">
        <v>8</v>
      </c>
      <c r="J11" s="1"/>
      <c r="K11" s="1"/>
      <c r="L11" s="1"/>
      <c r="M11" s="1"/>
      <c r="N11" s="1">
        <f t="shared" si="0"/>
        <v>0</v>
      </c>
      <c r="O11" s="2">
        <f>SUM(O5:O10)</f>
        <v>4062.8946699999997</v>
      </c>
    </row>
    <row r="13" spans="1:15" x14ac:dyDescent="0.25">
      <c r="A13" s="14" t="s">
        <v>19</v>
      </c>
      <c r="B13" s="14"/>
      <c r="C13" s="14"/>
      <c r="D13" s="14"/>
      <c r="E13" s="14"/>
      <c r="F13" s="15">
        <f>'Compensi custode per esteso'!E25</f>
        <v>0</v>
      </c>
      <c r="G13" s="14"/>
      <c r="I13" s="14" t="s">
        <v>19</v>
      </c>
      <c r="J13" s="14"/>
      <c r="K13" s="14"/>
      <c r="L13" s="14"/>
      <c r="M13" s="14"/>
      <c r="N13" s="15">
        <f>'Cessazione anticipata incarico'!D20</f>
        <v>0</v>
      </c>
      <c r="O13" s="14"/>
    </row>
    <row r="14" spans="1:15" x14ac:dyDescent="0.25">
      <c r="A14" s="14"/>
      <c r="B14" s="14"/>
      <c r="C14" s="14"/>
      <c r="D14" s="14"/>
      <c r="E14" s="14"/>
      <c r="F14" s="14"/>
      <c r="G14" s="14"/>
      <c r="I14" s="14"/>
      <c r="J14" s="14"/>
      <c r="K14" s="14"/>
      <c r="L14" s="14"/>
      <c r="M14" s="14"/>
      <c r="N14" s="14"/>
      <c r="O14" s="14"/>
    </row>
    <row r="15" spans="1:15" x14ac:dyDescent="0.25">
      <c r="A15" s="14" t="s">
        <v>20</v>
      </c>
      <c r="B15" s="14">
        <v>5000</v>
      </c>
      <c r="C15" s="14">
        <v>0</v>
      </c>
      <c r="D15" s="14">
        <v>5000</v>
      </c>
      <c r="E15" s="14">
        <v>0.04</v>
      </c>
      <c r="F15" s="14">
        <f>IF($F$13&lt;=C15,0,IF(AND($F$13&gt;C15,$F$13&lt;=D15),$F$13-C15,B15))</f>
        <v>0</v>
      </c>
      <c r="G15" s="14">
        <f>IF(($F$15*$E$15)&gt;150,150,IF(($F$15*E15)&lt;=150,$F$15*E15))</f>
        <v>0</v>
      </c>
      <c r="I15" s="14" t="s">
        <v>20</v>
      </c>
      <c r="J15" s="14">
        <v>5000</v>
      </c>
      <c r="K15" s="14">
        <v>0</v>
      </c>
      <c r="L15" s="14">
        <v>5000</v>
      </c>
      <c r="M15" s="14">
        <v>0.04</v>
      </c>
      <c r="N15" s="14">
        <f>IF($N$13&lt;=K15,0,IF(AND($N$13&gt;K15,$N$13&lt;=L15),$N$13-K15,J15))</f>
        <v>0</v>
      </c>
      <c r="O15" s="14">
        <f>IF(($N$15*$M$15)&gt;150,150,IF(($N$15*M15)&lt;=150,$N$15*M15))</f>
        <v>0</v>
      </c>
    </row>
    <row r="16" spans="1:15" x14ac:dyDescent="0.25">
      <c r="A16" s="14" t="s">
        <v>21</v>
      </c>
      <c r="B16" s="14"/>
      <c r="C16" s="14"/>
      <c r="D16" s="14"/>
      <c r="E16" s="14">
        <v>0.03</v>
      </c>
      <c r="F16" s="14"/>
      <c r="G16" s="14">
        <f>IF(F13&gt;5001,(F13-5000)*0.03,0)</f>
        <v>0</v>
      </c>
      <c r="I16" s="14" t="s">
        <v>21</v>
      </c>
      <c r="J16" s="14"/>
      <c r="K16" s="14"/>
      <c r="L16" s="14"/>
      <c r="M16" s="14">
        <v>0.03</v>
      </c>
      <c r="N16" s="14"/>
      <c r="O16" s="14">
        <f>IF(N13&gt;5001,(N13-5000)*0.03,0)</f>
        <v>0</v>
      </c>
    </row>
    <row r="17" spans="1:15" x14ac:dyDescent="0.25">
      <c r="A17" s="14" t="s">
        <v>8</v>
      </c>
      <c r="B17" s="14"/>
      <c r="C17" s="14"/>
      <c r="D17" s="14"/>
      <c r="E17" s="14"/>
      <c r="F17" s="14"/>
      <c r="G17" s="14">
        <f>G15+G16</f>
        <v>0</v>
      </c>
      <c r="I17" s="14" t="s">
        <v>8</v>
      </c>
      <c r="J17" s="14"/>
      <c r="K17" s="14"/>
      <c r="L17" s="14"/>
      <c r="M17" s="14"/>
      <c r="N17" s="14"/>
      <c r="O17" s="14">
        <f>O15+O16</f>
        <v>0</v>
      </c>
    </row>
    <row r="26" spans="1:15" x14ac:dyDescent="0.25">
      <c r="G26">
        <f>5000*0.03</f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J120"/>
  <sheetViews>
    <sheetView topLeftCell="A28" workbookViewId="0">
      <selection activeCell="H121" sqref="H121"/>
    </sheetView>
  </sheetViews>
  <sheetFormatPr defaultRowHeight="15" x14ac:dyDescent="0.25"/>
  <cols>
    <col min="1" max="1" width="28.28515625" bestFit="1" customWidth="1"/>
    <col min="2" max="2" width="7.140625" bestFit="1" customWidth="1"/>
  </cols>
  <sheetData>
    <row r="1" spans="1:6" x14ac:dyDescent="0.25">
      <c r="A1" t="s">
        <v>155</v>
      </c>
      <c r="B1" t="s">
        <v>156</v>
      </c>
    </row>
    <row r="3" spans="1:6" x14ac:dyDescent="0.25">
      <c r="A3" s="46" t="s">
        <v>38</v>
      </c>
      <c r="B3" s="47">
        <v>2108</v>
      </c>
      <c r="D3" t="str">
        <f>'Cessazione anticipata incarico'!$B$18</f>
        <v>Bolzano</v>
      </c>
      <c r="F3">
        <f>IF(D3=A3,B3,0)</f>
        <v>0</v>
      </c>
    </row>
    <row r="4" spans="1:6" x14ac:dyDescent="0.25">
      <c r="A4" s="46" t="s">
        <v>39</v>
      </c>
      <c r="B4" s="48">
        <v>2522</v>
      </c>
      <c r="D4" t="str">
        <f>'Cessazione anticipata incarico'!$B$18</f>
        <v>Bolzano</v>
      </c>
      <c r="F4">
        <f t="shared" ref="F4:F67" si="0">IF(D4=A4,B4,0)</f>
        <v>0</v>
      </c>
    </row>
    <row r="5" spans="1:6" x14ac:dyDescent="0.25">
      <c r="A5" s="46" t="s">
        <v>40</v>
      </c>
      <c r="B5" s="47">
        <v>1856</v>
      </c>
      <c r="D5" t="str">
        <f>'Cessazione anticipata incarico'!$B$18</f>
        <v>Bolzano</v>
      </c>
      <c r="F5">
        <f t="shared" si="0"/>
        <v>0</v>
      </c>
    </row>
    <row r="6" spans="1:6" x14ac:dyDescent="0.25">
      <c r="A6" s="46" t="s">
        <v>41</v>
      </c>
      <c r="B6" s="48">
        <v>2786</v>
      </c>
      <c r="D6" t="str">
        <f>'Cessazione anticipata incarico'!$B$18</f>
        <v>Bolzano</v>
      </c>
      <c r="F6">
        <f t="shared" si="0"/>
        <v>0</v>
      </c>
    </row>
    <row r="7" spans="1:6" x14ac:dyDescent="0.25">
      <c r="A7" s="46" t="s">
        <v>42</v>
      </c>
      <c r="B7" s="47">
        <v>2404</v>
      </c>
      <c r="D7" t="str">
        <f>'Cessazione anticipata incarico'!$B$18</f>
        <v>Bolzano</v>
      </c>
      <c r="F7">
        <f t="shared" si="0"/>
        <v>0</v>
      </c>
    </row>
    <row r="8" spans="1:6" x14ac:dyDescent="0.25">
      <c r="A8" s="46" t="s">
        <v>43</v>
      </c>
      <c r="B8" s="48">
        <v>4340</v>
      </c>
      <c r="D8" t="str">
        <f>'Cessazione anticipata incarico'!$B$18</f>
        <v>Bolzano</v>
      </c>
      <c r="F8">
        <f t="shared" si="0"/>
        <v>0</v>
      </c>
    </row>
    <row r="9" spans="1:6" x14ac:dyDescent="0.25">
      <c r="A9" s="46" t="s">
        <v>44</v>
      </c>
      <c r="B9" s="47">
        <v>2042</v>
      </c>
      <c r="D9" t="str">
        <f>'Cessazione anticipata incarico'!$B$18</f>
        <v>Bolzano</v>
      </c>
      <c r="F9">
        <f t="shared" si="0"/>
        <v>0</v>
      </c>
    </row>
    <row r="10" spans="1:6" x14ac:dyDescent="0.25">
      <c r="A10" s="46" t="s">
        <v>45</v>
      </c>
      <c r="B10" s="48">
        <v>3859</v>
      </c>
      <c r="D10" t="str">
        <f>'Cessazione anticipata incarico'!$B$18</f>
        <v>Bolzano</v>
      </c>
      <c r="F10">
        <f t="shared" si="0"/>
        <v>3859</v>
      </c>
    </row>
    <row r="11" spans="1:6" x14ac:dyDescent="0.25">
      <c r="A11" s="46" t="s">
        <v>46</v>
      </c>
      <c r="B11" s="47">
        <v>1788</v>
      </c>
      <c r="D11" t="str">
        <f>'Cessazione anticipata incarico'!$B$18</f>
        <v>Bolzano</v>
      </c>
      <c r="F11">
        <f t="shared" si="0"/>
        <v>0</v>
      </c>
    </row>
    <row r="12" spans="1:6" x14ac:dyDescent="0.25">
      <c r="A12" s="46" t="s">
        <v>47</v>
      </c>
      <c r="B12" s="48">
        <v>2091</v>
      </c>
      <c r="D12" t="str">
        <f>'Cessazione anticipata incarico'!$B$18</f>
        <v>Bolzano</v>
      </c>
      <c r="F12">
        <f t="shared" si="0"/>
        <v>0</v>
      </c>
    </row>
    <row r="13" spans="1:6" x14ac:dyDescent="0.25">
      <c r="A13" s="46" t="s">
        <v>48</v>
      </c>
      <c r="B13" s="47">
        <v>2778</v>
      </c>
      <c r="D13" t="str">
        <f>'Cessazione anticipata incarico'!$B$18</f>
        <v>Bolzano</v>
      </c>
      <c r="F13">
        <f t="shared" si="0"/>
        <v>0</v>
      </c>
    </row>
    <row r="14" spans="1:6" x14ac:dyDescent="0.25">
      <c r="A14" s="46" t="s">
        <v>49</v>
      </c>
      <c r="B14" s="48">
        <v>2616</v>
      </c>
      <c r="D14" t="str">
        <f>'Cessazione anticipata incarico'!$B$18</f>
        <v>Bolzano</v>
      </c>
      <c r="F14">
        <f t="shared" si="0"/>
        <v>0</v>
      </c>
    </row>
    <row r="15" spans="1:6" x14ac:dyDescent="0.25">
      <c r="A15" s="46" t="s">
        <v>50</v>
      </c>
      <c r="B15" s="47">
        <v>2762</v>
      </c>
      <c r="D15" t="str">
        <f>'Cessazione anticipata incarico'!$B$18</f>
        <v>Bolzano</v>
      </c>
      <c r="F15">
        <f t="shared" si="0"/>
        <v>0</v>
      </c>
    </row>
    <row r="16" spans="1:6" x14ac:dyDescent="0.25">
      <c r="A16" s="46" t="s">
        <v>51</v>
      </c>
      <c r="B16" s="48">
        <v>1978</v>
      </c>
      <c r="D16" t="str">
        <f>'Cessazione anticipata incarico'!$B$18</f>
        <v>Bolzano</v>
      </c>
      <c r="F16">
        <f t="shared" si="0"/>
        <v>0</v>
      </c>
    </row>
    <row r="17" spans="1:6" x14ac:dyDescent="0.25">
      <c r="A17" s="46" t="s">
        <v>52</v>
      </c>
      <c r="B17" s="47">
        <v>2784</v>
      </c>
      <c r="D17" t="str">
        <f>'Cessazione anticipata incarico'!$B$18</f>
        <v>Bolzano</v>
      </c>
      <c r="F17">
        <f t="shared" si="0"/>
        <v>0</v>
      </c>
    </row>
    <row r="18" spans="1:6" x14ac:dyDescent="0.25">
      <c r="A18" s="46" t="s">
        <v>53</v>
      </c>
      <c r="B18" s="48">
        <v>1980</v>
      </c>
      <c r="D18" t="str">
        <f>'Cessazione anticipata incarico'!$B$18</f>
        <v>Bolzano</v>
      </c>
      <c r="F18">
        <f t="shared" si="0"/>
        <v>0</v>
      </c>
    </row>
    <row r="19" spans="1:6" x14ac:dyDescent="0.25">
      <c r="A19" s="46" t="s">
        <v>54</v>
      </c>
      <c r="B19" s="47">
        <v>1967</v>
      </c>
      <c r="D19" t="str">
        <f>'Cessazione anticipata incarico'!$B$18</f>
        <v>Bolzano</v>
      </c>
      <c r="F19">
        <f t="shared" si="0"/>
        <v>0</v>
      </c>
    </row>
    <row r="20" spans="1:6" x14ac:dyDescent="0.25">
      <c r="A20" s="46" t="s">
        <v>55</v>
      </c>
      <c r="B20" s="48">
        <v>1756</v>
      </c>
      <c r="D20" t="str">
        <f>'Cessazione anticipata incarico'!$B$18</f>
        <v>Bolzano</v>
      </c>
      <c r="F20">
        <f t="shared" si="0"/>
        <v>0</v>
      </c>
    </row>
    <row r="21" spans="1:6" x14ac:dyDescent="0.25">
      <c r="A21" s="46" t="s">
        <v>56</v>
      </c>
      <c r="B21" s="47">
        <v>3558</v>
      </c>
      <c r="D21" t="str">
        <f>'Cessazione anticipata incarico'!$B$18</f>
        <v>Bolzano</v>
      </c>
      <c r="F21">
        <f t="shared" si="0"/>
        <v>0</v>
      </c>
    </row>
    <row r="22" spans="1:6" x14ac:dyDescent="0.25">
      <c r="A22" s="46" t="s">
        <v>57</v>
      </c>
      <c r="B22" s="48">
        <v>2156</v>
      </c>
      <c r="D22" t="str">
        <f>'Cessazione anticipata incarico'!$B$18</f>
        <v>Bolzano</v>
      </c>
      <c r="F22">
        <f t="shared" si="0"/>
        <v>0</v>
      </c>
    </row>
    <row r="23" spans="1:6" x14ac:dyDescent="0.25">
      <c r="A23" s="46" t="s">
        <v>58</v>
      </c>
      <c r="B23" s="47">
        <v>1994</v>
      </c>
      <c r="D23" t="str">
        <f>'Cessazione anticipata incarico'!$B$18</f>
        <v>Bolzano</v>
      </c>
      <c r="F23">
        <f t="shared" si="0"/>
        <v>0</v>
      </c>
    </row>
    <row r="24" spans="1:6" x14ac:dyDescent="0.25">
      <c r="A24" s="46" t="s">
        <v>59</v>
      </c>
      <c r="B24" s="48">
        <v>2328</v>
      </c>
      <c r="D24" t="str">
        <f>'Cessazione anticipata incarico'!$B$18</f>
        <v>Bolzano</v>
      </c>
      <c r="F24">
        <f t="shared" si="0"/>
        <v>0</v>
      </c>
    </row>
    <row r="25" spans="1:6" x14ac:dyDescent="0.25">
      <c r="A25" s="46" t="s">
        <v>60</v>
      </c>
      <c r="B25" s="47">
        <v>1963</v>
      </c>
      <c r="D25" t="str">
        <f>'Cessazione anticipata incarico'!$B$18</f>
        <v>Bolzano</v>
      </c>
      <c r="F25">
        <f t="shared" si="0"/>
        <v>0</v>
      </c>
    </row>
    <row r="26" spans="1:6" x14ac:dyDescent="0.25">
      <c r="A26" s="46" t="s">
        <v>61</v>
      </c>
      <c r="B26" s="48">
        <v>2375</v>
      </c>
      <c r="D26" t="str">
        <f>'Cessazione anticipata incarico'!$B$18</f>
        <v>Bolzano</v>
      </c>
      <c r="F26">
        <f t="shared" si="0"/>
        <v>0</v>
      </c>
    </row>
    <row r="27" spans="1:6" x14ac:dyDescent="0.25">
      <c r="A27" s="46" t="s">
        <v>62</v>
      </c>
      <c r="B27" s="47">
        <v>2213</v>
      </c>
      <c r="D27" t="str">
        <f>'Cessazione anticipata incarico'!$B$18</f>
        <v>Bolzano</v>
      </c>
      <c r="F27">
        <f t="shared" si="0"/>
        <v>0</v>
      </c>
    </row>
    <row r="28" spans="1:6" x14ac:dyDescent="0.25">
      <c r="A28" s="46" t="s">
        <v>63</v>
      </c>
      <c r="B28" s="48">
        <v>4527</v>
      </c>
      <c r="D28" t="str">
        <f>'Cessazione anticipata incarico'!$B$18</f>
        <v>Bolzano</v>
      </c>
      <c r="F28">
        <f t="shared" si="0"/>
        <v>0</v>
      </c>
    </row>
    <row r="29" spans="1:6" x14ac:dyDescent="0.25">
      <c r="A29" s="46" t="s">
        <v>64</v>
      </c>
      <c r="B29" s="47">
        <v>1485</v>
      </c>
      <c r="D29" t="str">
        <f>'Cessazione anticipata incarico'!$B$18</f>
        <v>Bolzano</v>
      </c>
      <c r="F29">
        <f t="shared" si="0"/>
        <v>0</v>
      </c>
    </row>
    <row r="30" spans="1:6" x14ac:dyDescent="0.25">
      <c r="A30" s="46" t="s">
        <v>65</v>
      </c>
      <c r="B30" s="48">
        <v>3017</v>
      </c>
      <c r="D30" t="str">
        <f>'Cessazione anticipata incarico'!$B$18</f>
        <v>Bolzano</v>
      </c>
      <c r="F30">
        <f t="shared" si="0"/>
        <v>0</v>
      </c>
    </row>
    <row r="31" spans="1:6" x14ac:dyDescent="0.25">
      <c r="A31" s="46" t="s">
        <v>66</v>
      </c>
      <c r="B31" s="47">
        <v>2558</v>
      </c>
      <c r="D31" t="str">
        <f>'Cessazione anticipata incarico'!$B$18</f>
        <v>Bolzano</v>
      </c>
      <c r="F31">
        <f t="shared" si="0"/>
        <v>0</v>
      </c>
    </row>
    <row r="32" spans="1:6" x14ac:dyDescent="0.25">
      <c r="A32" s="46" t="s">
        <v>67</v>
      </c>
      <c r="B32" s="48">
        <v>2298</v>
      </c>
      <c r="D32" t="str">
        <f>'Cessazione anticipata incarico'!$B$18</f>
        <v>Bolzano</v>
      </c>
      <c r="F32">
        <f t="shared" si="0"/>
        <v>0</v>
      </c>
    </row>
    <row r="33" spans="1:6" x14ac:dyDescent="0.25">
      <c r="A33" s="46" t="s">
        <v>68</v>
      </c>
      <c r="B33" s="47">
        <v>2424</v>
      </c>
      <c r="D33" t="str">
        <f>'Cessazione anticipata incarico'!$B$18</f>
        <v>Bolzano</v>
      </c>
      <c r="F33">
        <f t="shared" si="0"/>
        <v>0</v>
      </c>
    </row>
    <row r="34" spans="1:6" x14ac:dyDescent="0.25">
      <c r="A34" s="46" t="s">
        <v>69</v>
      </c>
      <c r="B34" s="48">
        <v>2015</v>
      </c>
      <c r="D34" t="str">
        <f>'Cessazione anticipata incarico'!$B$18</f>
        <v>Bolzano</v>
      </c>
      <c r="F34">
        <f t="shared" si="0"/>
        <v>0</v>
      </c>
    </row>
    <row r="35" spans="1:6" x14ac:dyDescent="0.25">
      <c r="A35" s="46" t="s">
        <v>70</v>
      </c>
      <c r="B35" s="47">
        <v>2081</v>
      </c>
      <c r="D35" t="str">
        <f>'Cessazione anticipata incarico'!$B$18</f>
        <v>Bolzano</v>
      </c>
      <c r="F35">
        <f t="shared" si="0"/>
        <v>0</v>
      </c>
    </row>
    <row r="36" spans="1:6" x14ac:dyDescent="0.25">
      <c r="A36" s="46" t="s">
        <v>71</v>
      </c>
      <c r="B36" s="48">
        <v>2059</v>
      </c>
      <c r="D36" t="str">
        <f>'Cessazione anticipata incarico'!$B$18</f>
        <v>Bolzano</v>
      </c>
      <c r="F36">
        <f t="shared" si="0"/>
        <v>0</v>
      </c>
    </row>
    <row r="37" spans="1:6" x14ac:dyDescent="0.25">
      <c r="A37" s="46" t="s">
        <v>72</v>
      </c>
      <c r="B37" s="47">
        <v>2069</v>
      </c>
      <c r="D37" t="str">
        <f>'Cessazione anticipata incarico'!$B$18</f>
        <v>Bolzano</v>
      </c>
      <c r="F37">
        <f t="shared" si="0"/>
        <v>0</v>
      </c>
    </row>
    <row r="38" spans="1:6" x14ac:dyDescent="0.25">
      <c r="A38" s="46" t="s">
        <v>73</v>
      </c>
      <c r="B38" s="48">
        <v>1616</v>
      </c>
      <c r="D38" t="str">
        <f>'Cessazione anticipata incarico'!$B$18</f>
        <v>Bolzano</v>
      </c>
      <c r="F38">
        <f t="shared" si="0"/>
        <v>0</v>
      </c>
    </row>
    <row r="39" spans="1:6" x14ac:dyDescent="0.25">
      <c r="A39" s="46" t="s">
        <v>74</v>
      </c>
      <c r="B39" s="47">
        <v>1580</v>
      </c>
      <c r="D39" t="str">
        <f>'Cessazione anticipata incarico'!$B$18</f>
        <v>Bolzano</v>
      </c>
      <c r="F39">
        <f t="shared" si="0"/>
        <v>0</v>
      </c>
    </row>
    <row r="40" spans="1:6" x14ac:dyDescent="0.25">
      <c r="A40" s="46" t="s">
        <v>75</v>
      </c>
      <c r="B40" s="48">
        <v>2298</v>
      </c>
      <c r="D40" t="str">
        <f>'Cessazione anticipata incarico'!$B$18</f>
        <v>Bolzano</v>
      </c>
      <c r="F40">
        <f t="shared" si="0"/>
        <v>0</v>
      </c>
    </row>
    <row r="41" spans="1:6" x14ac:dyDescent="0.25">
      <c r="A41" s="46" t="s">
        <v>76</v>
      </c>
      <c r="B41" s="47">
        <v>2221</v>
      </c>
      <c r="D41" t="str">
        <f>'Cessazione anticipata incarico'!$B$18</f>
        <v>Bolzano</v>
      </c>
      <c r="F41">
        <f t="shared" si="0"/>
        <v>0</v>
      </c>
    </row>
    <row r="42" spans="1:6" x14ac:dyDescent="0.25">
      <c r="A42" s="46" t="s">
        <v>77</v>
      </c>
      <c r="B42" s="48">
        <v>2611</v>
      </c>
      <c r="D42" t="str">
        <f>'Cessazione anticipata incarico'!$B$18</f>
        <v>Bolzano</v>
      </c>
      <c r="F42">
        <f t="shared" si="0"/>
        <v>0</v>
      </c>
    </row>
    <row r="43" spans="1:6" x14ac:dyDescent="0.25">
      <c r="A43" s="46" t="s">
        <v>78</v>
      </c>
      <c r="B43" s="47">
        <v>1953</v>
      </c>
      <c r="D43" t="str">
        <f>'Cessazione anticipata incarico'!$B$18</f>
        <v>Bolzano</v>
      </c>
      <c r="F43">
        <f t="shared" si="0"/>
        <v>0</v>
      </c>
    </row>
    <row r="44" spans="1:6" x14ac:dyDescent="0.25">
      <c r="A44" s="46" t="s">
        <v>79</v>
      </c>
      <c r="B44" s="48">
        <v>1556</v>
      </c>
      <c r="D44" t="str">
        <f>'Cessazione anticipata incarico'!$B$18</f>
        <v>Bolzano</v>
      </c>
      <c r="F44">
        <f t="shared" si="0"/>
        <v>0</v>
      </c>
    </row>
    <row r="45" spans="1:6" x14ac:dyDescent="0.25">
      <c r="A45" s="46" t="s">
        <v>80</v>
      </c>
      <c r="B45" s="47">
        <v>1363</v>
      </c>
      <c r="D45" t="str">
        <f>'Cessazione anticipata incarico'!$B$18</f>
        <v>Bolzano</v>
      </c>
      <c r="F45">
        <f t="shared" si="0"/>
        <v>0</v>
      </c>
    </row>
    <row r="46" spans="1:6" x14ac:dyDescent="0.25">
      <c r="A46" s="46" t="s">
        <v>81</v>
      </c>
      <c r="B46" s="48">
        <v>1722</v>
      </c>
      <c r="D46" t="str">
        <f>'Cessazione anticipata incarico'!$B$18</f>
        <v>Bolzano</v>
      </c>
      <c r="F46">
        <f t="shared" si="0"/>
        <v>0</v>
      </c>
    </row>
    <row r="47" spans="1:6" x14ac:dyDescent="0.25">
      <c r="A47" s="46" t="s">
        <v>82</v>
      </c>
      <c r="B47" s="47">
        <v>1841</v>
      </c>
      <c r="D47" t="str">
        <f>'Cessazione anticipata incarico'!$B$18</f>
        <v>Bolzano</v>
      </c>
      <c r="F47">
        <f t="shared" si="0"/>
        <v>0</v>
      </c>
    </row>
    <row r="48" spans="1:6" x14ac:dyDescent="0.25">
      <c r="A48" s="46" t="s">
        <v>83</v>
      </c>
      <c r="B48" s="48">
        <v>2138</v>
      </c>
      <c r="D48" t="str">
        <f>'Cessazione anticipata incarico'!$B$18</f>
        <v>Bolzano</v>
      </c>
      <c r="F48">
        <f t="shared" si="0"/>
        <v>0</v>
      </c>
    </row>
    <row r="49" spans="1:6" x14ac:dyDescent="0.25">
      <c r="A49" s="46" t="s">
        <v>84</v>
      </c>
      <c r="B49" s="47">
        <v>1775</v>
      </c>
      <c r="D49" t="str">
        <f>'Cessazione anticipata incarico'!$B$18</f>
        <v>Bolzano</v>
      </c>
      <c r="F49">
        <f t="shared" si="0"/>
        <v>0</v>
      </c>
    </row>
    <row r="50" spans="1:6" x14ac:dyDescent="0.25">
      <c r="A50" s="46" t="s">
        <v>85</v>
      </c>
      <c r="B50" s="48">
        <v>2619</v>
      </c>
      <c r="D50" t="str">
        <f>'Cessazione anticipata incarico'!$B$18</f>
        <v>Bolzano</v>
      </c>
      <c r="F50">
        <f t="shared" si="0"/>
        <v>0</v>
      </c>
    </row>
    <row r="51" spans="1:6" x14ac:dyDescent="0.25">
      <c r="A51" s="46" t="s">
        <v>86</v>
      </c>
      <c r="B51" s="47">
        <v>2125</v>
      </c>
      <c r="D51" t="str">
        <f>'Cessazione anticipata incarico'!$B$18</f>
        <v>Bolzano</v>
      </c>
      <c r="F51">
        <f t="shared" si="0"/>
        <v>0</v>
      </c>
    </row>
    <row r="52" spans="1:6" x14ac:dyDescent="0.25">
      <c r="A52" s="46" t="s">
        <v>87</v>
      </c>
      <c r="B52" s="48">
        <v>1441</v>
      </c>
      <c r="D52" t="str">
        <f>'Cessazione anticipata incarico'!$B$18</f>
        <v>Bolzano</v>
      </c>
      <c r="F52">
        <f t="shared" si="0"/>
        <v>0</v>
      </c>
    </row>
    <row r="53" spans="1:6" x14ac:dyDescent="0.25">
      <c r="A53" s="46" t="s">
        <v>88</v>
      </c>
      <c r="B53" s="47">
        <v>1950</v>
      </c>
      <c r="D53" t="str">
        <f>'Cessazione anticipata incarico'!$B$18</f>
        <v>Bolzano</v>
      </c>
      <c r="F53">
        <f t="shared" si="0"/>
        <v>0</v>
      </c>
    </row>
    <row r="54" spans="1:6" x14ac:dyDescent="0.25">
      <c r="A54" s="46" t="s">
        <v>89</v>
      </c>
      <c r="B54" s="48">
        <v>2667</v>
      </c>
      <c r="D54" t="str">
        <f>'Cessazione anticipata incarico'!$B$18</f>
        <v>Bolzano</v>
      </c>
      <c r="F54">
        <f t="shared" si="0"/>
        <v>0</v>
      </c>
    </row>
    <row r="55" spans="1:6" x14ac:dyDescent="0.25">
      <c r="A55" s="46" t="s">
        <v>90</v>
      </c>
      <c r="B55" s="47">
        <v>2542</v>
      </c>
      <c r="D55" t="str">
        <f>'Cessazione anticipata incarico'!$B$18</f>
        <v>Bolzano</v>
      </c>
      <c r="F55">
        <f t="shared" si="0"/>
        <v>0</v>
      </c>
    </row>
    <row r="56" spans="1:6" x14ac:dyDescent="0.25">
      <c r="A56" s="46" t="s">
        <v>91</v>
      </c>
      <c r="B56" s="48">
        <v>2516</v>
      </c>
      <c r="D56" t="str">
        <f>'Cessazione anticipata incarico'!$B$18</f>
        <v>Bolzano</v>
      </c>
      <c r="F56">
        <f t="shared" si="0"/>
        <v>0</v>
      </c>
    </row>
    <row r="57" spans="1:6" x14ac:dyDescent="0.25">
      <c r="A57" s="46" t="s">
        <v>92</v>
      </c>
      <c r="B57" s="47">
        <v>1744</v>
      </c>
      <c r="D57" t="str">
        <f>'Cessazione anticipata incarico'!$B$18</f>
        <v>Bolzano</v>
      </c>
      <c r="F57">
        <f t="shared" si="0"/>
        <v>0</v>
      </c>
    </row>
    <row r="58" spans="1:6" x14ac:dyDescent="0.25">
      <c r="A58" s="46" t="s">
        <v>93</v>
      </c>
      <c r="B58" s="48">
        <v>2072</v>
      </c>
      <c r="D58" t="str">
        <f>'Cessazione anticipata incarico'!$B$18</f>
        <v>Bolzano</v>
      </c>
      <c r="F58">
        <f t="shared" si="0"/>
        <v>0</v>
      </c>
    </row>
    <row r="59" spans="1:6" x14ac:dyDescent="0.25">
      <c r="A59" s="46" t="s">
        <v>94</v>
      </c>
      <c r="B59" s="47">
        <v>1928</v>
      </c>
      <c r="D59" t="str">
        <f>'Cessazione anticipata incarico'!$B$18</f>
        <v>Bolzano</v>
      </c>
      <c r="F59">
        <f t="shared" si="0"/>
        <v>0</v>
      </c>
    </row>
    <row r="60" spans="1:6" x14ac:dyDescent="0.25">
      <c r="A60" s="46" t="s">
        <v>95</v>
      </c>
      <c r="B60" s="48">
        <v>2108</v>
      </c>
      <c r="D60" t="str">
        <f>'Cessazione anticipata incarico'!$B$18</f>
        <v>Bolzano</v>
      </c>
      <c r="F60">
        <f t="shared" si="0"/>
        <v>0</v>
      </c>
    </row>
    <row r="61" spans="1:6" x14ac:dyDescent="0.25">
      <c r="A61" s="46" t="s">
        <v>96</v>
      </c>
      <c r="B61" s="47">
        <v>2267</v>
      </c>
      <c r="D61" t="str">
        <f>'Cessazione anticipata incarico'!$B$18</f>
        <v>Bolzano</v>
      </c>
      <c r="F61">
        <f t="shared" si="0"/>
        <v>0</v>
      </c>
    </row>
    <row r="62" spans="1:6" x14ac:dyDescent="0.25">
      <c r="A62" s="46" t="s">
        <v>97</v>
      </c>
      <c r="B62" s="48">
        <v>1992</v>
      </c>
      <c r="D62" t="str">
        <f>'Cessazione anticipata incarico'!$B$18</f>
        <v>Bolzano</v>
      </c>
      <c r="F62">
        <f t="shared" si="0"/>
        <v>0</v>
      </c>
    </row>
    <row r="63" spans="1:6" ht="26.25" x14ac:dyDescent="0.25">
      <c r="A63" s="46" t="s">
        <v>98</v>
      </c>
      <c r="B63" s="49" t="s">
        <v>99</v>
      </c>
      <c r="D63" t="str">
        <f>'Cessazione anticipata incarico'!$B$18</f>
        <v>Bolzano</v>
      </c>
      <c r="F63">
        <f t="shared" si="0"/>
        <v>0</v>
      </c>
    </row>
    <row r="64" spans="1:6" x14ac:dyDescent="0.25">
      <c r="A64" s="46" t="s">
        <v>100</v>
      </c>
      <c r="B64" s="48">
        <v>5938</v>
      </c>
      <c r="D64" t="str">
        <f>'Cessazione anticipata incarico'!$B$18</f>
        <v>Bolzano</v>
      </c>
      <c r="F64">
        <f t="shared" si="0"/>
        <v>0</v>
      </c>
    </row>
    <row r="65" spans="1:6" x14ac:dyDescent="0.25">
      <c r="A65" s="46" t="s">
        <v>101</v>
      </c>
      <c r="B65" s="47">
        <v>1940</v>
      </c>
      <c r="D65" t="str">
        <f>'Cessazione anticipata incarico'!$B$18</f>
        <v>Bolzano</v>
      </c>
      <c r="F65">
        <f t="shared" si="0"/>
        <v>0</v>
      </c>
    </row>
    <row r="66" spans="1:6" x14ac:dyDescent="0.25">
      <c r="A66" s="46" t="s">
        <v>102</v>
      </c>
      <c r="B66" s="48">
        <v>1839</v>
      </c>
      <c r="D66" t="str">
        <f>'Cessazione anticipata incarico'!$B$18</f>
        <v>Bolzano</v>
      </c>
      <c r="F66">
        <f t="shared" si="0"/>
        <v>0</v>
      </c>
    </row>
    <row r="67" spans="1:6" x14ac:dyDescent="0.25">
      <c r="A67" s="46" t="s">
        <v>103</v>
      </c>
      <c r="B67" s="47">
        <v>1666</v>
      </c>
      <c r="D67" t="str">
        <f>'Cessazione anticipata incarico'!$B$18</f>
        <v>Bolzano</v>
      </c>
      <c r="F67">
        <f t="shared" si="0"/>
        <v>0</v>
      </c>
    </row>
    <row r="68" spans="1:6" x14ac:dyDescent="0.25">
      <c r="A68" s="46" t="s">
        <v>104</v>
      </c>
      <c r="B68" s="48">
        <v>2028</v>
      </c>
      <c r="D68" t="str">
        <f>'Cessazione anticipata incarico'!$B$18</f>
        <v>Bolzano</v>
      </c>
      <c r="F68">
        <f t="shared" ref="F68:F118" si="1">IF(D68=A68,B68,0)</f>
        <v>0</v>
      </c>
    </row>
    <row r="69" spans="1:6" x14ac:dyDescent="0.25">
      <c r="A69" s="46" t="s">
        <v>105</v>
      </c>
      <c r="B69" s="47">
        <v>2046</v>
      </c>
      <c r="D69" t="str">
        <f>'Cessazione anticipata incarico'!$B$18</f>
        <v>Bolzano</v>
      </c>
      <c r="F69">
        <f t="shared" si="1"/>
        <v>0</v>
      </c>
    </row>
    <row r="70" spans="1:6" x14ac:dyDescent="0.25">
      <c r="A70" s="46" t="s">
        <v>106</v>
      </c>
      <c r="B70" s="48">
        <v>1509</v>
      </c>
      <c r="D70" t="str">
        <f>'Cessazione anticipata incarico'!$B$18</f>
        <v>Bolzano</v>
      </c>
      <c r="F70">
        <f t="shared" si="1"/>
        <v>0</v>
      </c>
    </row>
    <row r="71" spans="1:6" x14ac:dyDescent="0.25">
      <c r="A71" s="46" t="s">
        <v>107</v>
      </c>
      <c r="B71" s="47">
        <v>1581</v>
      </c>
      <c r="D71" t="str">
        <f>'Cessazione anticipata incarico'!$B$18</f>
        <v>Bolzano</v>
      </c>
      <c r="F71">
        <f t="shared" si="1"/>
        <v>0</v>
      </c>
    </row>
    <row r="72" spans="1:6" x14ac:dyDescent="0.25">
      <c r="A72" s="46" t="s">
        <v>108</v>
      </c>
      <c r="B72" s="48">
        <v>1363</v>
      </c>
      <c r="D72" t="str">
        <f>'Cessazione anticipata incarico'!$B$18</f>
        <v>Bolzano</v>
      </c>
      <c r="F72">
        <f t="shared" si="1"/>
        <v>0</v>
      </c>
    </row>
    <row r="73" spans="1:6" x14ac:dyDescent="0.25">
      <c r="A73" s="46" t="s">
        <v>109</v>
      </c>
      <c r="B73" s="47">
        <v>2115</v>
      </c>
      <c r="D73" t="str">
        <f>'Cessazione anticipata incarico'!$B$18</f>
        <v>Bolzano</v>
      </c>
      <c r="F73">
        <f t="shared" si="1"/>
        <v>0</v>
      </c>
    </row>
    <row r="74" spans="1:6" x14ac:dyDescent="0.25">
      <c r="A74" s="46" t="s">
        <v>110</v>
      </c>
      <c r="B74" s="48">
        <v>2269</v>
      </c>
      <c r="D74" t="str">
        <f>'Cessazione anticipata incarico'!$B$18</f>
        <v>Bolzano</v>
      </c>
      <c r="F74">
        <f t="shared" si="1"/>
        <v>0</v>
      </c>
    </row>
    <row r="75" spans="1:6" x14ac:dyDescent="0.25">
      <c r="A75" s="46" t="s">
        <v>111</v>
      </c>
      <c r="B75" s="47">
        <v>2308</v>
      </c>
      <c r="D75" t="str">
        <f>'Cessazione anticipata incarico'!$B$18</f>
        <v>Bolzano</v>
      </c>
      <c r="F75">
        <f t="shared" si="1"/>
        <v>0</v>
      </c>
    </row>
    <row r="76" spans="1:6" x14ac:dyDescent="0.25">
      <c r="A76" s="46" t="s">
        <v>112</v>
      </c>
      <c r="B76" s="48">
        <v>1866</v>
      </c>
      <c r="D76" t="str">
        <f>'Cessazione anticipata incarico'!$B$18</f>
        <v>Bolzano</v>
      </c>
      <c r="F76">
        <f t="shared" si="1"/>
        <v>0</v>
      </c>
    </row>
    <row r="77" spans="1:6" x14ac:dyDescent="0.25">
      <c r="A77" s="46" t="s">
        <v>113</v>
      </c>
      <c r="B77" s="47">
        <v>2194</v>
      </c>
      <c r="D77" t="str">
        <f>'Cessazione anticipata incarico'!$B$18</f>
        <v>Bolzano</v>
      </c>
      <c r="F77">
        <f t="shared" si="1"/>
        <v>0</v>
      </c>
    </row>
    <row r="78" spans="1:6" x14ac:dyDescent="0.25">
      <c r="A78" s="46" t="s">
        <v>114</v>
      </c>
      <c r="B78" s="48">
        <v>1752</v>
      </c>
      <c r="D78" t="str">
        <f>'Cessazione anticipata incarico'!$B$18</f>
        <v>Bolzano</v>
      </c>
      <c r="F78">
        <f t="shared" si="1"/>
        <v>0</v>
      </c>
    </row>
    <row r="79" spans="1:6" x14ac:dyDescent="0.25">
      <c r="A79" s="46" t="s">
        <v>115</v>
      </c>
      <c r="B79" s="47">
        <v>2061</v>
      </c>
      <c r="D79" t="str">
        <f>'Cessazione anticipata incarico'!$B$18</f>
        <v>Bolzano</v>
      </c>
      <c r="F79">
        <f t="shared" si="1"/>
        <v>0</v>
      </c>
    </row>
    <row r="80" spans="1:6" ht="26.25" x14ac:dyDescent="0.25">
      <c r="A80" s="46" t="s">
        <v>116</v>
      </c>
      <c r="B80" s="50" t="s">
        <v>99</v>
      </c>
      <c r="D80" t="str">
        <f>'Cessazione anticipata incarico'!$B$18</f>
        <v>Bolzano</v>
      </c>
      <c r="F80">
        <f t="shared" si="1"/>
        <v>0</v>
      </c>
    </row>
    <row r="81" spans="1:6" x14ac:dyDescent="0.25">
      <c r="A81" s="46" t="s">
        <v>117</v>
      </c>
      <c r="B81" s="47">
        <v>2898</v>
      </c>
      <c r="D81" t="str">
        <f>'Cessazione anticipata incarico'!$B$18</f>
        <v>Bolzano</v>
      </c>
      <c r="F81">
        <f t="shared" si="1"/>
        <v>0</v>
      </c>
    </row>
    <row r="82" spans="1:6" x14ac:dyDescent="0.25">
      <c r="A82" s="46" t="s">
        <v>118</v>
      </c>
      <c r="B82" s="48">
        <v>2396</v>
      </c>
      <c r="D82" t="str">
        <f>'Cessazione anticipata incarico'!$B$18</f>
        <v>Bolzano</v>
      </c>
      <c r="F82">
        <f t="shared" si="1"/>
        <v>0</v>
      </c>
    </row>
    <row r="83" spans="1:6" x14ac:dyDescent="0.25">
      <c r="A83" s="46" t="s">
        <v>119</v>
      </c>
      <c r="B83" s="47">
        <v>1975</v>
      </c>
      <c r="D83" t="str">
        <f>'Cessazione anticipata incarico'!$B$18</f>
        <v>Bolzano</v>
      </c>
      <c r="F83">
        <f t="shared" si="1"/>
        <v>0</v>
      </c>
    </row>
    <row r="84" spans="1:6" x14ac:dyDescent="0.25">
      <c r="A84" s="46" t="s">
        <v>120</v>
      </c>
      <c r="B84" s="48">
        <v>2167</v>
      </c>
      <c r="D84" t="str">
        <f>'Cessazione anticipata incarico'!$B$18</f>
        <v>Bolzano</v>
      </c>
      <c r="F84">
        <f t="shared" si="1"/>
        <v>0</v>
      </c>
    </row>
    <row r="85" spans="1:6" x14ac:dyDescent="0.25">
      <c r="A85" s="46" t="s">
        <v>121</v>
      </c>
      <c r="B85" s="47">
        <v>1967</v>
      </c>
      <c r="D85" t="str">
        <f>'Cessazione anticipata incarico'!$B$18</f>
        <v>Bolzano</v>
      </c>
      <c r="F85">
        <f t="shared" si="1"/>
        <v>0</v>
      </c>
    </row>
    <row r="86" spans="1:6" x14ac:dyDescent="0.25">
      <c r="A86" s="46" t="s">
        <v>122</v>
      </c>
      <c r="B86" s="48">
        <v>1823</v>
      </c>
      <c r="D86" t="str">
        <f>'Cessazione anticipata incarico'!$B$18</f>
        <v>Bolzano</v>
      </c>
      <c r="F86">
        <f t="shared" si="1"/>
        <v>0</v>
      </c>
    </row>
    <row r="87" spans="1:6" x14ac:dyDescent="0.25">
      <c r="A87" s="46" t="s">
        <v>123</v>
      </c>
      <c r="B87" s="47">
        <v>1875</v>
      </c>
      <c r="D87" t="str">
        <f>'Cessazione anticipata incarico'!$B$18</f>
        <v>Bolzano</v>
      </c>
      <c r="F87">
        <f t="shared" si="1"/>
        <v>0</v>
      </c>
    </row>
    <row r="88" spans="1:6" x14ac:dyDescent="0.25">
      <c r="A88" s="46" t="s">
        <v>124</v>
      </c>
      <c r="B88" s="48">
        <v>1741</v>
      </c>
      <c r="D88" t="str">
        <f>'Cessazione anticipata incarico'!$B$18</f>
        <v>Bolzano</v>
      </c>
      <c r="F88">
        <f t="shared" si="1"/>
        <v>0</v>
      </c>
    </row>
    <row r="89" spans="1:6" x14ac:dyDescent="0.25">
      <c r="A89" s="46" t="s">
        <v>125</v>
      </c>
      <c r="B89" s="47">
        <v>2281</v>
      </c>
      <c r="D89" t="str">
        <f>'Cessazione anticipata incarico'!$B$18</f>
        <v>Bolzano</v>
      </c>
      <c r="F89">
        <f t="shared" si="1"/>
        <v>0</v>
      </c>
    </row>
    <row r="90" spans="1:6" x14ac:dyDescent="0.25">
      <c r="A90" s="46" t="s">
        <v>126</v>
      </c>
      <c r="B90" s="48">
        <v>1460</v>
      </c>
      <c r="D90" t="str">
        <f>'Cessazione anticipata incarico'!$B$18</f>
        <v>Bolzano</v>
      </c>
      <c r="F90">
        <f t="shared" si="1"/>
        <v>0</v>
      </c>
    </row>
    <row r="91" spans="1:6" x14ac:dyDescent="0.25">
      <c r="A91" s="46" t="s">
        <v>127</v>
      </c>
      <c r="B91" s="47">
        <v>6110</v>
      </c>
      <c r="D91" t="str">
        <f>'Cessazione anticipata incarico'!$B$18</f>
        <v>Bolzano</v>
      </c>
      <c r="F91">
        <f t="shared" si="1"/>
        <v>0</v>
      </c>
    </row>
    <row r="92" spans="1:6" x14ac:dyDescent="0.25">
      <c r="A92" s="46" t="s">
        <v>128</v>
      </c>
      <c r="B92" s="48">
        <v>1706</v>
      </c>
      <c r="D92" t="str">
        <f>'Cessazione anticipata incarico'!$B$18</f>
        <v>Bolzano</v>
      </c>
      <c r="F92">
        <f t="shared" si="1"/>
        <v>0</v>
      </c>
    </row>
    <row r="93" spans="1:6" x14ac:dyDescent="0.25">
      <c r="A93" s="46" t="s">
        <v>129</v>
      </c>
      <c r="B93" s="47">
        <v>1638</v>
      </c>
      <c r="D93" t="str">
        <f>'Cessazione anticipata incarico'!$B$18</f>
        <v>Bolzano</v>
      </c>
      <c r="F93">
        <f t="shared" si="1"/>
        <v>0</v>
      </c>
    </row>
    <row r="94" spans="1:6" x14ac:dyDescent="0.25">
      <c r="A94" s="46" t="s">
        <v>130</v>
      </c>
      <c r="B94" s="48">
        <v>3006</v>
      </c>
      <c r="D94" t="str">
        <f>'Cessazione anticipata incarico'!$B$18</f>
        <v>Bolzano</v>
      </c>
      <c r="F94">
        <f t="shared" si="1"/>
        <v>0</v>
      </c>
    </row>
    <row r="95" spans="1:6" x14ac:dyDescent="0.25">
      <c r="A95" s="46" t="s">
        <v>131</v>
      </c>
      <c r="B95" s="47">
        <v>1963</v>
      </c>
      <c r="D95" t="str">
        <f>'Cessazione anticipata incarico'!$B$18</f>
        <v>Bolzano</v>
      </c>
      <c r="F95">
        <f t="shared" si="1"/>
        <v>0</v>
      </c>
    </row>
    <row r="96" spans="1:6" x14ac:dyDescent="0.25">
      <c r="A96" s="46" t="s">
        <v>132</v>
      </c>
      <c r="B96" s="48">
        <v>1816</v>
      </c>
      <c r="D96" t="str">
        <f>'Cessazione anticipata incarico'!$B$18</f>
        <v>Bolzano</v>
      </c>
      <c r="F96">
        <f t="shared" si="1"/>
        <v>0</v>
      </c>
    </row>
    <row r="97" spans="1:6" x14ac:dyDescent="0.25">
      <c r="A97" s="46" t="s">
        <v>133</v>
      </c>
      <c r="B97" s="47">
        <v>1608</v>
      </c>
      <c r="D97" t="str">
        <f>'Cessazione anticipata incarico'!$B$18</f>
        <v>Bolzano</v>
      </c>
      <c r="F97">
        <f t="shared" si="1"/>
        <v>0</v>
      </c>
    </row>
    <row r="98" spans="1:6" x14ac:dyDescent="0.25">
      <c r="A98" s="46" t="s">
        <v>134</v>
      </c>
      <c r="B98" s="48">
        <v>1870</v>
      </c>
      <c r="D98" t="str">
        <f>'Cessazione anticipata incarico'!$B$18</f>
        <v>Bolzano</v>
      </c>
      <c r="F98">
        <f t="shared" si="1"/>
        <v>0</v>
      </c>
    </row>
    <row r="99" spans="1:6" x14ac:dyDescent="0.25">
      <c r="A99" s="46" t="s">
        <v>135</v>
      </c>
      <c r="B99" s="47">
        <v>2750</v>
      </c>
      <c r="D99" t="str">
        <f>'Cessazione anticipata incarico'!$B$18</f>
        <v>Bolzano</v>
      </c>
      <c r="F99">
        <f t="shared" si="1"/>
        <v>0</v>
      </c>
    </row>
    <row r="100" spans="1:6" x14ac:dyDescent="0.25">
      <c r="A100" s="46" t="s">
        <v>136</v>
      </c>
      <c r="B100" s="48">
        <v>2315</v>
      </c>
      <c r="D100" t="str">
        <f>'Cessazione anticipata incarico'!$B$18</f>
        <v>Bolzano</v>
      </c>
      <c r="F100">
        <f t="shared" si="1"/>
        <v>0</v>
      </c>
    </row>
    <row r="101" spans="1:6" x14ac:dyDescent="0.25">
      <c r="A101" s="46" t="s">
        <v>137</v>
      </c>
      <c r="B101" s="47">
        <v>1897</v>
      </c>
      <c r="D101" t="str">
        <f>'Cessazione anticipata incarico'!$B$18</f>
        <v>Bolzano</v>
      </c>
      <c r="F101">
        <f t="shared" si="1"/>
        <v>0</v>
      </c>
    </row>
    <row r="102" spans="1:6" x14ac:dyDescent="0.25">
      <c r="A102" s="46" t="s">
        <v>138</v>
      </c>
      <c r="B102" s="48">
        <v>1903</v>
      </c>
      <c r="D102" t="str">
        <f>'Cessazione anticipata incarico'!$B$18</f>
        <v>Bolzano</v>
      </c>
      <c r="F102">
        <f t="shared" si="1"/>
        <v>0</v>
      </c>
    </row>
    <row r="103" spans="1:6" x14ac:dyDescent="0.25">
      <c r="A103" s="46" t="s">
        <v>139</v>
      </c>
      <c r="B103" s="47">
        <v>2444</v>
      </c>
      <c r="D103" t="str">
        <f>'Cessazione anticipata incarico'!$B$18</f>
        <v>Bolzano</v>
      </c>
      <c r="F103">
        <f t="shared" si="1"/>
        <v>0</v>
      </c>
    </row>
    <row r="104" spans="1:6" x14ac:dyDescent="0.25">
      <c r="A104" s="46" t="s">
        <v>140</v>
      </c>
      <c r="B104" s="48">
        <v>2016</v>
      </c>
      <c r="D104" t="str">
        <f>'Cessazione anticipata incarico'!$B$18</f>
        <v>Bolzano</v>
      </c>
      <c r="F104">
        <f t="shared" si="1"/>
        <v>0</v>
      </c>
    </row>
    <row r="105" spans="1:6" x14ac:dyDescent="0.25">
      <c r="A105" s="46" t="s">
        <v>141</v>
      </c>
      <c r="B105" s="47">
        <v>1310</v>
      </c>
      <c r="D105" t="str">
        <f>'Cessazione anticipata incarico'!$B$18</f>
        <v>Bolzano</v>
      </c>
      <c r="F105">
        <f t="shared" si="1"/>
        <v>0</v>
      </c>
    </row>
    <row r="106" spans="1:6" x14ac:dyDescent="0.25">
      <c r="A106" s="46" t="s">
        <v>142</v>
      </c>
      <c r="B106" s="48">
        <v>1806</v>
      </c>
      <c r="D106" t="str">
        <f>'Cessazione anticipata incarico'!$B$18</f>
        <v>Bolzano</v>
      </c>
      <c r="F106">
        <f t="shared" si="1"/>
        <v>0</v>
      </c>
    </row>
    <row r="107" spans="1:6" x14ac:dyDescent="0.25">
      <c r="A107" s="46" t="s">
        <v>143</v>
      </c>
      <c r="B107" s="47">
        <v>2403</v>
      </c>
      <c r="D107" t="str">
        <f>'Cessazione anticipata incarico'!$B$18</f>
        <v>Bolzano</v>
      </c>
      <c r="F107">
        <f t="shared" si="1"/>
        <v>0</v>
      </c>
    </row>
    <row r="108" spans="1:6" x14ac:dyDescent="0.25">
      <c r="A108" s="46" t="s">
        <v>144</v>
      </c>
      <c r="B108" s="48">
        <v>2344</v>
      </c>
      <c r="D108" t="str">
        <f>'Cessazione anticipata incarico'!$B$18</f>
        <v>Bolzano</v>
      </c>
      <c r="F108">
        <f t="shared" si="1"/>
        <v>0</v>
      </c>
    </row>
    <row r="109" spans="1:6" x14ac:dyDescent="0.25">
      <c r="A109" s="46" t="s">
        <v>145</v>
      </c>
      <c r="B109" s="47">
        <v>1892</v>
      </c>
      <c r="D109" t="str">
        <f>'Cessazione anticipata incarico'!$B$18</f>
        <v>Bolzano</v>
      </c>
      <c r="F109">
        <f t="shared" si="1"/>
        <v>0</v>
      </c>
    </row>
    <row r="110" spans="1:6" x14ac:dyDescent="0.25">
      <c r="A110" s="46" t="s">
        <v>146</v>
      </c>
      <c r="B110" s="48">
        <v>1488</v>
      </c>
      <c r="D110" t="str">
        <f>'Cessazione anticipata incarico'!$B$18</f>
        <v>Bolzano</v>
      </c>
      <c r="F110">
        <f t="shared" si="1"/>
        <v>0</v>
      </c>
    </row>
    <row r="111" spans="1:6" x14ac:dyDescent="0.25">
      <c r="A111" s="46" t="s">
        <v>147</v>
      </c>
      <c r="B111" s="47">
        <v>2177</v>
      </c>
      <c r="D111" t="str">
        <f>'Cessazione anticipata incarico'!$B$18</f>
        <v>Bolzano</v>
      </c>
      <c r="F111">
        <f t="shared" si="1"/>
        <v>0</v>
      </c>
    </row>
    <row r="112" spans="1:6" x14ac:dyDescent="0.25">
      <c r="A112" s="46" t="s">
        <v>148</v>
      </c>
      <c r="B112" s="48">
        <v>2091</v>
      </c>
      <c r="D112" t="str">
        <f>'Cessazione anticipata incarico'!$B$18</f>
        <v>Bolzano</v>
      </c>
      <c r="F112">
        <f t="shared" si="1"/>
        <v>0</v>
      </c>
    </row>
    <row r="113" spans="1:10" x14ac:dyDescent="0.25">
      <c r="A113" s="46" t="s">
        <v>149</v>
      </c>
      <c r="B113" s="47">
        <v>2508</v>
      </c>
      <c r="D113" t="str">
        <f>'Cessazione anticipata incarico'!$B$18</f>
        <v>Bolzano</v>
      </c>
      <c r="F113">
        <f t="shared" si="1"/>
        <v>0</v>
      </c>
    </row>
    <row r="114" spans="1:10" x14ac:dyDescent="0.25">
      <c r="A114" s="46" t="s">
        <v>150</v>
      </c>
      <c r="B114" s="48">
        <v>2238</v>
      </c>
      <c r="D114" t="str">
        <f>'Cessazione anticipata incarico'!$B$18</f>
        <v>Bolzano</v>
      </c>
      <c r="F114">
        <f t="shared" si="1"/>
        <v>0</v>
      </c>
    </row>
    <row r="115" spans="1:10" x14ac:dyDescent="0.25">
      <c r="A115" s="46" t="s">
        <v>151</v>
      </c>
      <c r="B115" s="47">
        <v>1772</v>
      </c>
      <c r="D115" t="str">
        <f>'Cessazione anticipata incarico'!$B$18</f>
        <v>Bolzano</v>
      </c>
      <c r="F115">
        <f t="shared" si="1"/>
        <v>0</v>
      </c>
    </row>
    <row r="116" spans="1:10" x14ac:dyDescent="0.25">
      <c r="A116" s="46" t="s">
        <v>152</v>
      </c>
      <c r="B116" s="48">
        <v>2359</v>
      </c>
      <c r="D116" t="str">
        <f>'Cessazione anticipata incarico'!$B$18</f>
        <v>Bolzano</v>
      </c>
      <c r="F116">
        <f t="shared" si="1"/>
        <v>0</v>
      </c>
    </row>
    <row r="117" spans="1:10" x14ac:dyDescent="0.25">
      <c r="A117" s="46" t="s">
        <v>153</v>
      </c>
      <c r="B117" s="47">
        <v>1928</v>
      </c>
      <c r="D117" t="str">
        <f>'Cessazione anticipata incarico'!$B$18</f>
        <v>Bolzano</v>
      </c>
      <c r="F117">
        <f t="shared" si="1"/>
        <v>0</v>
      </c>
    </row>
    <row r="118" spans="1:10" x14ac:dyDescent="0.25">
      <c r="A118" s="46" t="s">
        <v>154</v>
      </c>
      <c r="B118" s="48">
        <v>2423</v>
      </c>
      <c r="D118" t="str">
        <f>'Cessazione anticipata incarico'!$B$18</f>
        <v>Bolzano</v>
      </c>
      <c r="F118">
        <f t="shared" si="1"/>
        <v>0</v>
      </c>
    </row>
    <row r="119" spans="1:10" x14ac:dyDescent="0.25">
      <c r="J119" t="s">
        <v>37</v>
      </c>
    </row>
    <row r="120" spans="1:10" x14ac:dyDescent="0.25">
      <c r="F120">
        <f>SUM(F3:F119)</f>
        <v>3859</v>
      </c>
      <c r="H120">
        <f>'Cessazione anticipata incarico'!D18</f>
        <v>135</v>
      </c>
      <c r="J120">
        <f>H120*F120</f>
        <v>520965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opLeftCell="J12" zoomScale="115" zoomScaleNormal="115" workbookViewId="0">
      <selection activeCell="N43" sqref="N43"/>
    </sheetView>
  </sheetViews>
  <sheetFormatPr defaultRowHeight="15" x14ac:dyDescent="0.25"/>
  <cols>
    <col min="23" max="23" width="10.42578125" bestFit="1" customWidth="1"/>
  </cols>
  <sheetData>
    <row r="1" spans="1:30" x14ac:dyDescent="0.25">
      <c r="A1" t="s">
        <v>207</v>
      </c>
    </row>
    <row r="5" spans="1:30" x14ac:dyDescent="0.25">
      <c r="B5" s="1">
        <f>IF('Compenso custode + delegato'!G12&lt;100001,1000,0)</f>
        <v>0</v>
      </c>
      <c r="D5">
        <v>100000</v>
      </c>
    </row>
    <row r="6" spans="1:30" x14ac:dyDescent="0.25">
      <c r="B6" s="1">
        <f>IF('Compenso custode + delegato'!G12&gt;100000,IF('Compenso custode + delegato'!G12&lt;500001,1500,0),0)</f>
        <v>1500</v>
      </c>
      <c r="D6">
        <v>100000</v>
      </c>
      <c r="E6">
        <v>500000</v>
      </c>
    </row>
    <row r="7" spans="1:30" x14ac:dyDescent="0.25">
      <c r="B7" s="1">
        <f>IF('Compenso custode + delegato'!G12&gt;500000,2000,0)</f>
        <v>0</v>
      </c>
      <c r="D7">
        <v>500000</v>
      </c>
    </row>
    <row r="8" spans="1:30" x14ac:dyDescent="0.25">
      <c r="B8" s="1"/>
    </row>
    <row r="9" spans="1:30" x14ac:dyDescent="0.25">
      <c r="B9" s="1"/>
    </row>
    <row r="10" spans="1:30" x14ac:dyDescent="0.25">
      <c r="B10" s="1"/>
    </row>
    <row r="11" spans="1:30" x14ac:dyDescent="0.25">
      <c r="B11" s="1"/>
    </row>
    <row r="12" spans="1:30" x14ac:dyDescent="0.25">
      <c r="B12" s="1"/>
    </row>
    <row r="13" spans="1:30" ht="15.75" thickBot="1" x14ac:dyDescent="0.3">
      <c r="B13" s="1"/>
    </row>
    <row r="14" spans="1:30" ht="15.75" thickBot="1" x14ac:dyDescent="0.3">
      <c r="B14" s="101">
        <f>SUM(B5:B13)</f>
        <v>1500</v>
      </c>
    </row>
    <row r="15" spans="1:30" x14ac:dyDescent="0.25">
      <c r="O15" s="124"/>
      <c r="P15" s="124">
        <v>1</v>
      </c>
      <c r="Q15" s="124">
        <v>2</v>
      </c>
      <c r="R15" s="124">
        <v>3</v>
      </c>
      <c r="S15" s="124">
        <v>4</v>
      </c>
      <c r="T15" s="124">
        <v>5</v>
      </c>
      <c r="U15" t="s">
        <v>37</v>
      </c>
      <c r="AC15" t="s">
        <v>37</v>
      </c>
    </row>
    <row r="16" spans="1:30" x14ac:dyDescent="0.25">
      <c r="C16" s="1">
        <f>IF('Compenso custode + delegato'!B64&lt;100001,1000,0)</f>
        <v>1000</v>
      </c>
      <c r="D16" s="1">
        <f>IF('Compenso custode + delegato'!B65&lt;100001,1000,0)</f>
        <v>1000</v>
      </c>
      <c r="E16" s="1">
        <f>IF('Compenso custode + delegato'!B66&lt;100001,1000,0)</f>
        <v>1000</v>
      </c>
      <c r="F16" s="1">
        <f>IF('Compenso custode + delegato'!B67&lt;100001,1000,0)</f>
        <v>1000</v>
      </c>
      <c r="G16" s="1">
        <f>IF('Compenso custode + delegato'!B68&lt;100001,1000,0)</f>
        <v>1000</v>
      </c>
      <c r="H16" s="1">
        <f>IF('Compenso custode + delegato'!B69&lt;100001,1000,0)</f>
        <v>1000</v>
      </c>
      <c r="I16" s="1">
        <f>IF('Compenso custode + delegato'!B70&lt;100001,1000,0)</f>
        <v>1000</v>
      </c>
      <c r="J16" s="1">
        <f>IF('Compenso custode + delegato'!B71&lt;100001,1000,0)</f>
        <v>1000</v>
      </c>
      <c r="K16" s="1">
        <f>IF('Compenso custode + delegato'!B72&lt;100001,1000,0)</f>
        <v>1000</v>
      </c>
      <c r="L16" s="1">
        <f>IF('Compenso custode + delegato'!B73&lt;100001,1000,0)</f>
        <v>1000</v>
      </c>
      <c r="O16" s="124">
        <v>1</v>
      </c>
      <c r="P16" s="124">
        <f>IF('Compenso custode + delegato'!C64="si",1,0)</f>
        <v>1</v>
      </c>
      <c r="Q16" s="124">
        <f>IF('Compenso custode + delegato'!D64="si",1,0)</f>
        <v>1</v>
      </c>
      <c r="R16" s="124">
        <f>IF('Compenso custode + delegato'!E64="si",1,0)</f>
        <v>1</v>
      </c>
      <c r="S16" s="124">
        <f>IF('Compenso custode + delegato'!F64="si",1,0)</f>
        <v>1</v>
      </c>
      <c r="T16" s="124">
        <f>IF('Compenso custode + delegato'!G64="si",1,0)</f>
        <v>0</v>
      </c>
      <c r="U16">
        <f>P16+Q16+R16+S16</f>
        <v>4</v>
      </c>
      <c r="W16" s="137">
        <f>'Compenso custode + delegato'!H64</f>
        <v>3500</v>
      </c>
      <c r="X16">
        <f>IF(P16=1,($C$25/2),0)</f>
        <v>500</v>
      </c>
      <c r="Y16">
        <f>IF(Q16=1,C25,0)</f>
        <v>1000</v>
      </c>
      <c r="Z16">
        <f>IF(R16=1,C25,0)</f>
        <v>1000</v>
      </c>
      <c r="AA16">
        <f>IF(S16=1,C25,0)</f>
        <v>1000</v>
      </c>
      <c r="AC16">
        <f>AA16+Z16+Y16+X16</f>
        <v>3500</v>
      </c>
      <c r="AD16">
        <f>AC16</f>
        <v>3500</v>
      </c>
    </row>
    <row r="17" spans="3:30" x14ac:dyDescent="0.25">
      <c r="C17" s="1">
        <f>IF('Compenso custode + delegato'!B64&gt;100000,IF('Compenso custode + delegato'!B64&lt;500001,1500,0),0)</f>
        <v>0</v>
      </c>
      <c r="D17" s="1">
        <f>IF('Compenso custode + delegato'!B65&gt;100000,IF('Compenso custode + delegato'!B65&lt;500001,1500,0),0)</f>
        <v>0</v>
      </c>
      <c r="E17" s="1">
        <f>IF('Compenso custode + delegato'!B66&gt;100000,IF('Compenso custode + delegato'!B66&lt;500001,1500,0),0)</f>
        <v>0</v>
      </c>
      <c r="F17" s="1">
        <f>IF('Compenso custode + delegato'!B67&gt;100000,IF('Compenso custode + delegato'!B67&lt;500001,1500,0),0)</f>
        <v>0</v>
      </c>
      <c r="G17" s="1">
        <f>IF('Compenso custode + delegato'!B68&gt;100000,IF('Compenso custode + delegato'!B68&lt;500001,1500,0),0)</f>
        <v>0</v>
      </c>
      <c r="H17" s="1">
        <f>IF('Compenso custode + delegato'!B69&gt;100000,IF('Compenso custode + delegato'!B69&lt;500001,1500,0),0)</f>
        <v>0</v>
      </c>
      <c r="I17" s="1">
        <f>IF('Compenso custode + delegato'!B70&gt;100000,IF('Compenso custode + delegato'!B70&lt;500001,1500,0),0)</f>
        <v>0</v>
      </c>
      <c r="J17" s="1">
        <f>IF('Compenso custode + delegato'!B71&gt;100000,IF('Compenso custode + delegato'!B71&lt;500001,1500,0),0)</f>
        <v>0</v>
      </c>
      <c r="K17" s="1">
        <f>IF('Compenso custode + delegato'!B72&gt;100000,IF('Compenso custode + delegato'!B72&lt;500001,1500,0),0)</f>
        <v>0</v>
      </c>
      <c r="L17" s="1">
        <f>IF('Compenso custode + delegato'!B73&gt;100000,IF('Compenso custode + delegato'!B73&lt;500001,1500,0),0)</f>
        <v>0</v>
      </c>
      <c r="O17" s="124">
        <v>2</v>
      </c>
      <c r="P17" s="124">
        <f>IF('Compenso custode + delegato'!C65="si",1,0)</f>
        <v>0</v>
      </c>
      <c r="Q17" s="124">
        <f>IF('Compenso custode + delegato'!D65="si",1,0)</f>
        <v>0</v>
      </c>
      <c r="R17" s="124">
        <f>IF('Compenso custode + delegato'!E65="si",1,0)</f>
        <v>1</v>
      </c>
      <c r="S17" s="124">
        <f>IF('Compenso custode + delegato'!F65="si",1,0)</f>
        <v>0</v>
      </c>
      <c r="T17" s="124">
        <f>IF('Compenso custode + delegato'!G65="si",1,0)</f>
        <v>0</v>
      </c>
      <c r="U17">
        <f t="shared" ref="U17:U25" si="0">P17+Q17+R17+S17</f>
        <v>1</v>
      </c>
      <c r="W17" s="137">
        <f>'Compenso custode + delegato'!H65</f>
        <v>0</v>
      </c>
      <c r="X17">
        <f>IF(P17=1,($D$25/2),0)</f>
        <v>0</v>
      </c>
      <c r="Y17">
        <f>IF(Q17=1,($D$25),0)</f>
        <v>0</v>
      </c>
      <c r="Z17">
        <f t="shared" ref="Z17:AA17" si="1">IF(R17=1,($D$25),0)</f>
        <v>1000</v>
      </c>
      <c r="AA17">
        <f t="shared" si="1"/>
        <v>0</v>
      </c>
      <c r="AC17">
        <f t="shared" ref="AC17:AC25" si="2">AA17+Z17+Y17+X17</f>
        <v>1000</v>
      </c>
      <c r="AD17">
        <f>IF(T17=0,AC17,Z17+AA17)</f>
        <v>1000</v>
      </c>
    </row>
    <row r="18" spans="3:30" x14ac:dyDescent="0.25">
      <c r="C18" s="1">
        <f>IF('Compenso custode + delegato'!B64&gt;500000,2000,0)</f>
        <v>0</v>
      </c>
      <c r="D18" s="1">
        <f>IF('Compenso custode + delegato'!B65&gt;500000,2000,0)</f>
        <v>0</v>
      </c>
      <c r="E18" s="1">
        <f>IF('Compenso custode + delegato'!B66&gt;500000,2000,0)</f>
        <v>0</v>
      </c>
      <c r="F18" s="1">
        <f>IF('Compenso custode + delegato'!B67&gt;500000,2000,0)</f>
        <v>0</v>
      </c>
      <c r="G18" s="1">
        <f>IF('Compenso custode + delegato'!B68&gt;500000,2000,0)</f>
        <v>0</v>
      </c>
      <c r="H18" s="1">
        <f>IF('Compenso custode + delegato'!B69&gt;500000,2000,0)</f>
        <v>0</v>
      </c>
      <c r="I18" s="1">
        <f>IF('Compenso custode + delegato'!B70&gt;500000,2000,0)</f>
        <v>0</v>
      </c>
      <c r="J18" s="1">
        <f>IF('Compenso custode + delegato'!B71&gt;500000,2000,0)</f>
        <v>0</v>
      </c>
      <c r="K18" s="1">
        <f>IF('Compenso custode + delegato'!B72&gt;500000,2000,0)</f>
        <v>0</v>
      </c>
      <c r="L18" s="1">
        <f>IF('Compenso custode + delegato'!B73&gt;500000,2000,0)</f>
        <v>0</v>
      </c>
      <c r="O18" s="124">
        <v>3</v>
      </c>
      <c r="P18" s="124">
        <f>IF('Compenso custode + delegato'!C66="si",1,0)</f>
        <v>0</v>
      </c>
      <c r="Q18" s="124">
        <f>IF('Compenso custode + delegato'!D66="si",1,0)</f>
        <v>0</v>
      </c>
      <c r="R18" s="124">
        <f>IF('Compenso custode + delegato'!E66="si",1,0)</f>
        <v>1</v>
      </c>
      <c r="S18" s="124">
        <f>IF('Compenso custode + delegato'!F66="si",1,0)</f>
        <v>0</v>
      </c>
      <c r="T18" s="124">
        <f>IF('Compenso custode + delegato'!G66="si",1,0)</f>
        <v>0</v>
      </c>
      <c r="U18">
        <f>S18+R18+Q18+P18</f>
        <v>1</v>
      </c>
      <c r="W18" s="137">
        <f>'Compenso custode + delegato'!H66</f>
        <v>0</v>
      </c>
      <c r="X18">
        <f>IF(P18=1,($E$25/2),0)</f>
        <v>0</v>
      </c>
      <c r="Y18">
        <f>IF(Q18=1,($E$25),0)</f>
        <v>0</v>
      </c>
      <c r="Z18">
        <f t="shared" ref="Z18:AA18" si="3">IF(R18=1,($E$25),0)</f>
        <v>1000</v>
      </c>
      <c r="AA18">
        <f t="shared" si="3"/>
        <v>0</v>
      </c>
      <c r="AC18">
        <f t="shared" si="2"/>
        <v>1000</v>
      </c>
      <c r="AD18">
        <f t="shared" ref="AD18:AD25" si="4">IF(T18=0,AC18,Z18+AA18)</f>
        <v>1000</v>
      </c>
    </row>
    <row r="19" spans="3:30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O19" s="124">
        <v>4</v>
      </c>
      <c r="P19" s="124">
        <f>IF('Compenso custode + delegato'!C67="si",1,0)</f>
        <v>0</v>
      </c>
      <c r="Q19" s="124">
        <f>IF('Compenso custode + delegato'!D67="si",1,0)</f>
        <v>0</v>
      </c>
      <c r="R19" s="124">
        <f>IF('Compenso custode + delegato'!E67="si",1,0)</f>
        <v>0</v>
      </c>
      <c r="S19" s="124">
        <f>IF('Compenso custode + delegato'!F67="si",1,0)</f>
        <v>0</v>
      </c>
      <c r="T19" s="124">
        <f>IF('Compenso custode + delegato'!G67="si",1,0)</f>
        <v>0</v>
      </c>
      <c r="U19">
        <f t="shared" si="0"/>
        <v>0</v>
      </c>
      <c r="W19" s="137">
        <f>'Compenso custode + delegato'!H67</f>
        <v>0</v>
      </c>
      <c r="X19">
        <f>IF(P19=1,($F$25/2),0)</f>
        <v>0</v>
      </c>
      <c r="Y19">
        <f>IF(Q19=1,($F$25),0)</f>
        <v>0</v>
      </c>
      <c r="Z19">
        <f t="shared" ref="Z19:AA19" si="5">IF(R19=1,($F$25),0)</f>
        <v>0</v>
      </c>
      <c r="AA19">
        <f t="shared" si="5"/>
        <v>0</v>
      </c>
      <c r="AC19">
        <f t="shared" si="2"/>
        <v>0</v>
      </c>
      <c r="AD19">
        <f t="shared" si="4"/>
        <v>0</v>
      </c>
    </row>
    <row r="20" spans="3:30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  <c r="O20" s="124">
        <v>5</v>
      </c>
      <c r="P20" s="124">
        <f>IF('Compenso custode + delegato'!C68="si",1,0)</f>
        <v>0</v>
      </c>
      <c r="Q20" s="124">
        <f>IF('Compenso custode + delegato'!D68="si",1,0)</f>
        <v>0</v>
      </c>
      <c r="R20" s="124">
        <f>IF('Compenso custode + delegato'!E68="si",1,0)</f>
        <v>0</v>
      </c>
      <c r="S20" s="124">
        <f>IF('Compenso custode + delegato'!F68="si",1,0)</f>
        <v>0</v>
      </c>
      <c r="T20" s="124">
        <f>IF('Compenso custode + delegato'!G68="si",1,0)</f>
        <v>0</v>
      </c>
      <c r="U20">
        <f t="shared" si="0"/>
        <v>0</v>
      </c>
      <c r="W20" s="137">
        <f>'Compenso custode + delegato'!H68</f>
        <v>0</v>
      </c>
      <c r="X20">
        <f>IF(P20=1,($G$25/2),0)</f>
        <v>0</v>
      </c>
      <c r="Y20">
        <f>IF(Q20=1,($G$25),0)</f>
        <v>0</v>
      </c>
      <c r="Z20">
        <f t="shared" ref="Z20:AA20" si="6">IF(R20=1,($G$25),0)</f>
        <v>0</v>
      </c>
      <c r="AA20">
        <f t="shared" si="6"/>
        <v>0</v>
      </c>
      <c r="AC20">
        <f t="shared" si="2"/>
        <v>0</v>
      </c>
      <c r="AD20">
        <f t="shared" si="4"/>
        <v>0</v>
      </c>
    </row>
    <row r="21" spans="3:30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O21" s="124">
        <v>6</v>
      </c>
      <c r="P21" s="124">
        <f>IF('Compenso custode + delegato'!C69="si",1,0)</f>
        <v>0</v>
      </c>
      <c r="Q21" s="124">
        <f>IF('Compenso custode + delegato'!D69="si",1,0)</f>
        <v>0</v>
      </c>
      <c r="R21" s="124">
        <f>IF('Compenso custode + delegato'!E69="si",1,0)</f>
        <v>0</v>
      </c>
      <c r="S21" s="124">
        <f>IF('Compenso custode + delegato'!F69="si",1,0)</f>
        <v>0</v>
      </c>
      <c r="T21" s="124">
        <f>IF('Compenso custode + delegato'!G69="si",1,0)</f>
        <v>0</v>
      </c>
      <c r="U21">
        <f t="shared" si="0"/>
        <v>0</v>
      </c>
      <c r="W21" s="137">
        <f>'Compenso custode + delegato'!H69</f>
        <v>0</v>
      </c>
      <c r="X21">
        <f>IF(P21=1,($H$25/2),0)</f>
        <v>0</v>
      </c>
      <c r="Y21">
        <f>IF(Q21=1,($H$25),0)</f>
        <v>0</v>
      </c>
      <c r="Z21">
        <f t="shared" ref="Z21:AA21" si="7">IF(R21=1,($H$25),0)</f>
        <v>0</v>
      </c>
      <c r="AA21">
        <f t="shared" si="7"/>
        <v>0</v>
      </c>
      <c r="AC21">
        <f t="shared" si="2"/>
        <v>0</v>
      </c>
      <c r="AD21">
        <f t="shared" si="4"/>
        <v>0</v>
      </c>
    </row>
    <row r="22" spans="3:30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O22" s="124">
        <v>7</v>
      </c>
      <c r="P22" s="124">
        <f>IF('Compenso custode + delegato'!C70="si",1,0)</f>
        <v>0</v>
      </c>
      <c r="Q22" s="124">
        <f>IF('Compenso custode + delegato'!D70="si",1,0)</f>
        <v>0</v>
      </c>
      <c r="R22" s="124">
        <f>IF('Compenso custode + delegato'!E70="si",1,0)</f>
        <v>0</v>
      </c>
      <c r="S22" s="124">
        <f>IF('Compenso custode + delegato'!F70="si",1,0)</f>
        <v>0</v>
      </c>
      <c r="T22" s="124">
        <f>IF('Compenso custode + delegato'!G70="si",1,0)</f>
        <v>0</v>
      </c>
      <c r="U22">
        <f t="shared" si="0"/>
        <v>0</v>
      </c>
      <c r="W22" s="137">
        <f>'Compenso custode + delegato'!H70</f>
        <v>0</v>
      </c>
      <c r="X22">
        <f>IF(P22=1,($I$25/2),0)</f>
        <v>0</v>
      </c>
      <c r="Y22">
        <f>IF(Q22=1,($I$25),0)</f>
        <v>0</v>
      </c>
      <c r="Z22">
        <f t="shared" ref="Z22:AA22" si="8">IF(R22=1,($I$25),0)</f>
        <v>0</v>
      </c>
      <c r="AA22">
        <f t="shared" si="8"/>
        <v>0</v>
      </c>
      <c r="AC22">
        <f t="shared" si="2"/>
        <v>0</v>
      </c>
      <c r="AD22">
        <f t="shared" si="4"/>
        <v>0</v>
      </c>
    </row>
    <row r="23" spans="3:30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O23" s="124">
        <v>8</v>
      </c>
      <c r="P23" s="124">
        <f>IF('Compenso custode + delegato'!C71="si",1,0)</f>
        <v>0</v>
      </c>
      <c r="Q23" s="124">
        <f>IF('Compenso custode + delegato'!D71="si",1,0)</f>
        <v>0</v>
      </c>
      <c r="R23" s="124">
        <f>IF('Compenso custode + delegato'!E71="si",1,0)</f>
        <v>0</v>
      </c>
      <c r="S23" s="124">
        <f>IF('Compenso custode + delegato'!F71="si",1,0)</f>
        <v>0</v>
      </c>
      <c r="T23" s="124">
        <f>IF('Compenso custode + delegato'!G71="si",1,0)</f>
        <v>0</v>
      </c>
      <c r="U23">
        <f t="shared" si="0"/>
        <v>0</v>
      </c>
      <c r="W23" s="137">
        <f>'Compenso custode + delegato'!H71</f>
        <v>0</v>
      </c>
      <c r="X23">
        <f>IF(P23=1,($J$25/2),0)</f>
        <v>0</v>
      </c>
      <c r="Y23">
        <f>IF(Q23=1,($J$25),0)</f>
        <v>0</v>
      </c>
      <c r="Z23">
        <f t="shared" ref="Z23:AA23" si="9">IF(R23=1,($J$25),0)</f>
        <v>0</v>
      </c>
      <c r="AA23">
        <f t="shared" si="9"/>
        <v>0</v>
      </c>
      <c r="AC23">
        <f t="shared" si="2"/>
        <v>0</v>
      </c>
      <c r="AD23">
        <f t="shared" si="4"/>
        <v>0</v>
      </c>
    </row>
    <row r="24" spans="3:30" ht="15.75" thickBot="1" x14ac:dyDescent="0.3">
      <c r="C24" s="1"/>
      <c r="D24" s="1"/>
      <c r="E24" s="1"/>
      <c r="F24" s="1"/>
      <c r="G24" s="1"/>
      <c r="H24" s="1"/>
      <c r="I24" s="1"/>
      <c r="J24" s="1"/>
      <c r="K24" s="1"/>
      <c r="L24" s="1"/>
      <c r="O24" s="124">
        <v>9</v>
      </c>
      <c r="P24" s="124">
        <f>IF('Compenso custode + delegato'!C72="si",1,0)</f>
        <v>0</v>
      </c>
      <c r="Q24" s="124">
        <f>IF('Compenso custode + delegato'!D72="si",1,0)</f>
        <v>0</v>
      </c>
      <c r="R24" s="124">
        <f>IF('Compenso custode + delegato'!E72="si",1,0)</f>
        <v>0</v>
      </c>
      <c r="S24" s="124">
        <f>IF('Compenso custode + delegato'!F72="si",1,0)</f>
        <v>0</v>
      </c>
      <c r="T24" s="124">
        <f>IF('Compenso custode + delegato'!G72="si",1,0)</f>
        <v>0</v>
      </c>
      <c r="U24">
        <f t="shared" si="0"/>
        <v>0</v>
      </c>
      <c r="W24" s="137">
        <f>'Compenso custode + delegato'!H72</f>
        <v>0</v>
      </c>
      <c r="X24">
        <f>IF(P24=1,($K$25/2),0)</f>
        <v>0</v>
      </c>
      <c r="Y24">
        <f>IF(Q24=1,($K$25),0)</f>
        <v>0</v>
      </c>
      <c r="Z24">
        <f t="shared" ref="Z24:AA24" si="10">IF(R24=1,($K$25),0)</f>
        <v>0</v>
      </c>
      <c r="AA24">
        <f t="shared" si="10"/>
        <v>0</v>
      </c>
      <c r="AC24">
        <f t="shared" si="2"/>
        <v>0</v>
      </c>
      <c r="AD24">
        <f t="shared" si="4"/>
        <v>0</v>
      </c>
    </row>
    <row r="25" spans="3:30" ht="15.75" thickBot="1" x14ac:dyDescent="0.3">
      <c r="C25" s="101">
        <f t="shared" ref="C25:L25" si="11">SUM(C16:C24)</f>
        <v>1000</v>
      </c>
      <c r="D25" s="101">
        <f t="shared" si="11"/>
        <v>1000</v>
      </c>
      <c r="E25" s="101">
        <f t="shared" si="11"/>
        <v>1000</v>
      </c>
      <c r="F25" s="101">
        <f t="shared" si="11"/>
        <v>1000</v>
      </c>
      <c r="G25" s="101">
        <f t="shared" si="11"/>
        <v>1000</v>
      </c>
      <c r="H25" s="101">
        <f t="shared" si="11"/>
        <v>1000</v>
      </c>
      <c r="I25" s="101">
        <f t="shared" si="11"/>
        <v>1000</v>
      </c>
      <c r="J25" s="101">
        <f t="shared" si="11"/>
        <v>1000</v>
      </c>
      <c r="K25" s="101">
        <f t="shared" si="11"/>
        <v>1000</v>
      </c>
      <c r="L25" s="101">
        <f t="shared" si="11"/>
        <v>1000</v>
      </c>
      <c r="O25" s="124">
        <v>10</v>
      </c>
      <c r="P25" s="124">
        <f>IF('Compenso custode + delegato'!C73="si",1,0)</f>
        <v>0</v>
      </c>
      <c r="Q25" s="124">
        <f>IF('Compenso custode + delegato'!D73="si",1,0)</f>
        <v>0</v>
      </c>
      <c r="R25" s="124">
        <f>IF('Compenso custode + delegato'!E73="si",1,0)</f>
        <v>0</v>
      </c>
      <c r="S25" s="124">
        <f>IF('Compenso custode + delegato'!F73="si",1,0)</f>
        <v>0</v>
      </c>
      <c r="T25" s="124">
        <f>IF('Compenso custode + delegato'!G73="si",1,0)</f>
        <v>0</v>
      </c>
      <c r="U25">
        <f t="shared" si="0"/>
        <v>0</v>
      </c>
      <c r="W25" s="137">
        <f>'Compenso custode + delegato'!H73</f>
        <v>0</v>
      </c>
      <c r="X25">
        <f>IF(P25=1,($L$25/2),0)</f>
        <v>0</v>
      </c>
      <c r="Y25">
        <f>IF(Q25=1,($L$25),0)</f>
        <v>0</v>
      </c>
      <c r="Z25">
        <f t="shared" ref="Z25:AA25" si="12">IF(R25=1,($L$25),0)</f>
        <v>0</v>
      </c>
      <c r="AA25">
        <f t="shared" si="12"/>
        <v>0</v>
      </c>
      <c r="AC25">
        <f t="shared" si="2"/>
        <v>0</v>
      </c>
      <c r="AD25">
        <f t="shared" si="4"/>
        <v>0</v>
      </c>
    </row>
    <row r="27" spans="3:30" x14ac:dyDescent="0.25">
      <c r="C27">
        <f>C25*U16</f>
        <v>4000</v>
      </c>
      <c r="D27">
        <f>D25*U17</f>
        <v>1000</v>
      </c>
      <c r="E27">
        <f>E25*U18</f>
        <v>1000</v>
      </c>
      <c r="F27">
        <f>F25*U19</f>
        <v>0</v>
      </c>
      <c r="G27">
        <f>G25*U20</f>
        <v>0</v>
      </c>
      <c r="H27">
        <f>H25*U21</f>
        <v>0</v>
      </c>
      <c r="I27">
        <f>I25*U22</f>
        <v>0</v>
      </c>
      <c r="J27">
        <f>J25*U23</f>
        <v>0</v>
      </c>
      <c r="K27">
        <f>K25*U24</f>
        <v>0</v>
      </c>
      <c r="L27">
        <f>L25*U25</f>
        <v>0</v>
      </c>
      <c r="Z27">
        <f>SUM(Z16:Z26)</f>
        <v>3000</v>
      </c>
    </row>
    <row r="28" spans="3:30" x14ac:dyDescent="0.25">
      <c r="C28">
        <f>D27</f>
        <v>1000</v>
      </c>
    </row>
    <row r="29" spans="3:30" x14ac:dyDescent="0.25">
      <c r="C29">
        <f>E27</f>
        <v>1000</v>
      </c>
      <c r="Z29">
        <f>Z27/2</f>
        <v>1500</v>
      </c>
    </row>
    <row r="30" spans="3:30" x14ac:dyDescent="0.25">
      <c r="C30">
        <f>F27</f>
        <v>0</v>
      </c>
    </row>
    <row r="31" spans="3:30" x14ac:dyDescent="0.25">
      <c r="C31">
        <f>G27</f>
        <v>0</v>
      </c>
      <c r="W31">
        <f>IF(W16&gt;0,Z16,0)</f>
        <v>1000</v>
      </c>
    </row>
    <row r="32" spans="3:30" x14ac:dyDescent="0.25">
      <c r="C32">
        <f>H27</f>
        <v>0</v>
      </c>
      <c r="W32">
        <f t="shared" ref="W32:W40" si="13">IF(W17&gt;0,Z17,0)</f>
        <v>0</v>
      </c>
    </row>
    <row r="33" spans="3:23" x14ac:dyDescent="0.25">
      <c r="C33">
        <f>I27</f>
        <v>0</v>
      </c>
      <c r="W33">
        <f t="shared" si="13"/>
        <v>0</v>
      </c>
    </row>
    <row r="34" spans="3:23" x14ac:dyDescent="0.25">
      <c r="C34">
        <f>J27</f>
        <v>0</v>
      </c>
      <c r="W34">
        <f t="shared" si="13"/>
        <v>0</v>
      </c>
    </row>
    <row r="35" spans="3:23" x14ac:dyDescent="0.25">
      <c r="C35">
        <f>K27</f>
        <v>0</v>
      </c>
      <c r="W35">
        <f t="shared" si="13"/>
        <v>0</v>
      </c>
    </row>
    <row r="36" spans="3:23" x14ac:dyDescent="0.25">
      <c r="C36">
        <f>L27</f>
        <v>0</v>
      </c>
      <c r="W36">
        <f t="shared" si="13"/>
        <v>0</v>
      </c>
    </row>
    <row r="37" spans="3:23" x14ac:dyDescent="0.25">
      <c r="W37">
        <f t="shared" si="13"/>
        <v>0</v>
      </c>
    </row>
    <row r="38" spans="3:23" x14ac:dyDescent="0.25">
      <c r="W38">
        <f t="shared" si="13"/>
        <v>0</v>
      </c>
    </row>
    <row r="39" spans="3:23" ht="15.75" thickBot="1" x14ac:dyDescent="0.3">
      <c r="C39" s="111">
        <v>1</v>
      </c>
      <c r="D39" s="113"/>
      <c r="E39" s="116" t="s">
        <v>202</v>
      </c>
      <c r="F39" s="116" t="s">
        <v>202</v>
      </c>
      <c r="G39" s="117" t="s">
        <v>202</v>
      </c>
      <c r="H39" s="117" t="s">
        <v>202</v>
      </c>
      <c r="I39" s="125"/>
      <c r="W39">
        <f t="shared" si="13"/>
        <v>0</v>
      </c>
    </row>
    <row r="40" spans="3:23" ht="16.5" thickTop="1" thickBot="1" x14ac:dyDescent="0.3">
      <c r="C40" s="112">
        <f>C39+1</f>
        <v>2</v>
      </c>
      <c r="D40" s="114"/>
      <c r="E40" s="118"/>
      <c r="F40" s="118"/>
      <c r="G40" s="119"/>
      <c r="H40" s="119"/>
      <c r="I40" s="126"/>
      <c r="W40">
        <f t="shared" si="13"/>
        <v>0</v>
      </c>
    </row>
    <row r="41" spans="3:23" ht="16.5" thickTop="1" thickBot="1" x14ac:dyDescent="0.3">
      <c r="C41" s="112">
        <f t="shared" ref="C41:C48" si="14">C40+1</f>
        <v>3</v>
      </c>
      <c r="D41" s="114"/>
      <c r="E41" s="118"/>
      <c r="F41" s="118"/>
      <c r="G41" s="119"/>
      <c r="H41" s="119"/>
      <c r="I41" s="126"/>
      <c r="W41">
        <f>SUM(W31:W40)</f>
        <v>1000</v>
      </c>
    </row>
    <row r="42" spans="3:23" ht="16.5" thickTop="1" thickBot="1" x14ac:dyDescent="0.3">
      <c r="C42" s="112">
        <f t="shared" si="14"/>
        <v>4</v>
      </c>
      <c r="D42" s="114"/>
      <c r="E42" s="118"/>
      <c r="F42" s="118"/>
      <c r="G42" s="119"/>
      <c r="H42" s="119"/>
      <c r="I42" s="126"/>
      <c r="W42">
        <f>W41/2</f>
        <v>500</v>
      </c>
    </row>
    <row r="43" spans="3:23" ht="16.5" thickTop="1" thickBot="1" x14ac:dyDescent="0.3">
      <c r="C43" s="112">
        <f t="shared" si="14"/>
        <v>5</v>
      </c>
      <c r="D43" s="114"/>
      <c r="E43" s="118"/>
      <c r="F43" s="118" t="s">
        <v>218</v>
      </c>
      <c r="G43" s="119"/>
      <c r="H43" s="119"/>
      <c r="I43" s="126"/>
    </row>
    <row r="44" spans="3:23" ht="16.5" thickTop="1" thickBot="1" x14ac:dyDescent="0.3">
      <c r="C44" s="112">
        <f t="shared" si="14"/>
        <v>6</v>
      </c>
      <c r="D44" s="114"/>
      <c r="E44" s="118"/>
      <c r="F44" s="118"/>
      <c r="G44" s="120"/>
      <c r="H44" s="120"/>
      <c r="I44" s="126"/>
    </row>
    <row r="45" spans="3:23" ht="16.5" thickTop="1" thickBot="1" x14ac:dyDescent="0.3">
      <c r="C45" s="112">
        <f t="shared" si="14"/>
        <v>7</v>
      </c>
      <c r="D45" s="114"/>
      <c r="E45" s="118"/>
      <c r="F45" s="118"/>
      <c r="G45" s="120"/>
      <c r="H45" s="120"/>
      <c r="I45" s="126"/>
    </row>
    <row r="46" spans="3:23" ht="16.5" thickTop="1" thickBot="1" x14ac:dyDescent="0.3">
      <c r="C46" s="112">
        <f>C45+1</f>
        <v>8</v>
      </c>
      <c r="D46" s="114"/>
      <c r="E46" s="118"/>
      <c r="F46" s="118"/>
      <c r="G46" s="120"/>
      <c r="H46" s="120"/>
      <c r="I46" s="126"/>
    </row>
    <row r="47" spans="3:23" ht="16.5" thickTop="1" thickBot="1" x14ac:dyDescent="0.3">
      <c r="C47" s="112">
        <f t="shared" si="14"/>
        <v>9</v>
      </c>
      <c r="D47" s="114"/>
      <c r="E47" s="118"/>
      <c r="F47" s="118"/>
      <c r="G47" s="120"/>
      <c r="H47" s="120"/>
      <c r="I47" s="126"/>
    </row>
    <row r="48" spans="3:23" ht="16.5" thickTop="1" thickBot="1" x14ac:dyDescent="0.3">
      <c r="C48" s="112">
        <f t="shared" si="14"/>
        <v>10</v>
      </c>
      <c r="D48" s="114"/>
      <c r="E48" s="118"/>
      <c r="F48" s="118"/>
      <c r="G48" s="120"/>
      <c r="H48" s="120"/>
      <c r="I48" s="126"/>
    </row>
    <row r="49" ht="15.75" thickTop="1" x14ac:dyDescent="0.25"/>
  </sheetData>
  <dataValidations count="1">
    <dataValidation type="list" allowBlank="1" showInputMessage="1" showErrorMessage="1" sqref="E39:I48">
      <formula1>$K$63:$K$64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Compenso custode + delegato</vt:lpstr>
      <vt:lpstr>Cessazione anticipata incarico</vt:lpstr>
      <vt:lpstr>Compensi custode per esteso</vt:lpstr>
      <vt:lpstr>Dati per il calcolo</vt:lpstr>
      <vt:lpstr>Comuni Alto Adige</vt:lpstr>
      <vt:lpstr>Calcolo scaglioni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Utente</cp:lastModifiedBy>
  <cp:lastPrinted>2016-03-17T10:08:19Z</cp:lastPrinted>
  <dcterms:created xsi:type="dcterms:W3CDTF">2015-11-17T10:25:09Z</dcterms:created>
  <dcterms:modified xsi:type="dcterms:W3CDTF">2016-05-06T15:39:54Z</dcterms:modified>
</cp:coreProperties>
</file>